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13_ncr:1_{D239A08F-B1E3-4784-9225-73D973FAE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<sst xmlns="http://schemas.openxmlformats.org/spreadsheetml/2006/main" count="483" uniqueCount="357">
  <si>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</si>
  <si>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</si>
  <si>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</si>
  <si>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</si>
  <si>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</si>
  <si>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</si>
  <si>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</si>
  <si>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</si>
  <si>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</si>
  <si>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</si>
  <si>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</si>
  <si>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</si>
  <si>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</si>
  <si>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</si>
  <si>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</si>
  <si>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</si>
  <si>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</si>
  <si>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</si>
  <si>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</si>
  <si>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</si>
  <si>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</si>
  <si>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</si>
  <si>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</si>
  <si>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</si>
  <si>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</si>
  <si>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</si>
  <si>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</si>
  <si>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</si>
  <si>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</si>
  <si>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</si>
  <si>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</si>
  <si>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</si>
  <si>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</si>
  <si>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</si>
  <si>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</si>
  <si>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</si>
  <si>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</si>
  <si>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</si>
  <si>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</si>
  <si>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</si>
  <si>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</si>
  <si>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</si>
  <si>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</si>
  <si>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</si>
  <si>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</si>
  <si>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</si>
  <si>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</si>
  <si>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</si>
  <si>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</si>
  <si>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</si>
  <si>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</si>
  <si>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</si>
  <si>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</si>
  <si>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</si>
  <si>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</si>
  <si>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</si>
  <si>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</si>
  <si>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</si>
  <si>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</si>
  <si>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</si>
  <si>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</si>
  <si>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</si>
  <si>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</si>
  <si>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</si>
  <si>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</si>
  <si>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</si>
  <si>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</si>
  <si>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</si>
  <si>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</si>
  <si>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</si>
  <si>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</si>
  <si>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</si>
  <si>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</si>
  <si>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</si>
  <si>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</si>
  <si>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</si>
  <si>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</si>
  <si>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</si>
  <si>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</si>
  <si>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</si>
  <si>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</si>
  <si>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</si>
  <si>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</si>
  <si>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</si>
  <si>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</si>
  <si>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</si>
  <si>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</si>
  <si>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</si>
  <si>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</si>
  <si>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</si>
  <si>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</si>
  <si>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</si>
  <si>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</si>
  <si>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</si>
  <si>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</si>
  <si>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</si>
  <si>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</si>
  <si>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</si>
  <si>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</si>
  <si>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</si>
  <si>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</si>
  <si>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</si>
  <si>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</si>
  <si>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</si>
  <si>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</si>
  <si>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</si>
  <si>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</si>
  <si>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</si>
  <si>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</si>
  <si>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</si>
  <si>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</si>
  <si>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</si>
  <si>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</si>
  <si>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</si>
  <si>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</si>
  <si>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</si>
  <si>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</si>
  <si>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</si>
  <si>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</si>
  <si>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</si>
  <si>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</si>
  <si>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</si>
  <si>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</si>
  <si>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</si>
  <si>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</si>
  <si>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</si>
  <si>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</si>
  <si>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</si>
  <si>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</si>
  <si>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</si>
  <si>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</si>
  <si>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</si>
  <si>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</si>
  <si>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</si>
  <si>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</si>
  <si>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</si>
  <si>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</si>
  <si>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</si>
  <si>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</si>
  <si>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</si>
  <si>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</si>
  <si>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</si>
  <si>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</si>
  <si>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</si>
  <si>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</si>
  <si>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</si>
  <si>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</si>
  <si>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</si>
  <si>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</si>
  <si>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</si>
  <si>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</si>
  <si>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</si>
  <si>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</si>
  <si>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</si>
  <si>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</si>
  <si>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</si>
  <si>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</si>
  <si>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</si>
  <si>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</si>
  <si>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</si>
  <si>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</si>
  <si>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</si>
  <si>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</si>
  <si>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</si>
  <si>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</si>
  <si>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</si>
  <si>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</si>
  <si>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</si>
  <si>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</si>
  <si>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</si>
  <si>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</si>
  <si>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</si>
  <si>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</si>
  <si>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</si>
  <si>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</si>
  <si>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</si>
  <si>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</si>
  <si>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</si>
  <si>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</si>
  <si>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</si>
  <si>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</si>
  <si>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</si>
  <si>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</si>
  <si>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</si>
  <si>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</si>
  <si>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</si>
  <si>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</si>
  <si>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</si>
  <si>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</si>
  <si>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</si>
  <si>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</si>
  <si>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</si>
  <si>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</si>
  <si>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</si>
  <si>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</si>
  <si>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</si>
  <si>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</si>
  <si>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</si>
  <si>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</si>
  <si>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</si>
  <si>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</si>
  <si>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</si>
  <si>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</si>
  <si>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</si>
  <si>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</si>
  <si>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</si>
  <si>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</si>
  <si>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</si>
  <si>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</si>
  <si>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</si>
  <si>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</si>
  <si>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</si>
  <si>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</si>
  <si>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</si>
  <si>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</si>
  <si>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</si>
  <si>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</si>
  <si>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</si>
  <si>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</si>
  <si>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</si>
  <si>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</si>
  <si>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</si>
  <si>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</si>
  <si>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</si>
  <si>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</si>
  <si>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</si>
  <si>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</si>
  <si>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</si>
  <si>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</si>
  <si>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</si>
  <si>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</si>
  <si>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</si>
  <si>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</si>
  <si>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</si>
  <si>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</si>
  <si>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</si>
  <si>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</si>
  <si>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</si>
  <si>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</si>
  <si>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</si>
  <si>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</si>
  <si>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</si>
  <si>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</si>
  <si>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</si>
  <si>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</si>
  <si>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</si>
  <si>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</si>
  <si>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</si>
  <si>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</si>
  <si>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</si>
  <si>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</si>
  <si>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</si>
  <si>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</si>
  <si>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</si>
  <si>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</si>
  <si>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</si>
  <si>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</si>
  <si>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</si>
  <si>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</si>
  <si>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</si>
  <si>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</si>
  <si>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</si>
  <si>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</si>
  <si>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</si>
  <si>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</si>
  <si>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</si>
  <si>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</si>
  <si>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</si>
  <si>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</si>
  <si>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</si>
  <si>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</si>
  <si>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</si>
  <si>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</si>
  <si>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</si>
  <si>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</si>
  <si>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</si>
  <si>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</si>
  <si>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</si>
  <si>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</si>
  <si>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</si>
  <si>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</si>
  <si>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</si>
  <si>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</si>
  <si>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</si>
  <si>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</si>
  <si>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</si>
  <si>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</si>
  <si>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</si>
  <si>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</si>
  <si>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</si>
  <si>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</si>
  <si>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</si>
  <si>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</si>
  <si>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</si>
  <si>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</si>
  <si>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</si>
  <si>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</si>
  <si>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</si>
  <si>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</si>
  <si>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</si>
  <si>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</si>
  <si>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</si>
  <si>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</si>
  <si>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</si>
  <si>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</si>
  <si>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</si>
  <si>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</si>
  <si>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</si>
  <si>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</si>
  <si>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</si>
  <si>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</si>
  <si>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</si>
  <si>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</si>
  <si>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</si>
  <si>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</si>
  <si>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</si>
  <si>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</si>
  <si>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</si>
  <si>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</si>
  <si>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</si>
  <si>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</si>
  <si>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</si>
  <si>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</si>
  <si>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</si>
  <si>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</si>
  <si>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</si>
  <si>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</si>
  <si>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</si>
  <si>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</si>
  <si>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</si>
  <si>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</si>
  <si>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</si>
  <si>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</si>
  <si>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</si>
  <si>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</si>
  <si>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</si>
  <si>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</si>
  <si>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</si>
  <si>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</si>
  <si>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</si>
  <si>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</si>
  <si>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</si>
  <si>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</si>
  <si>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</si>
  <si>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</si>
  <si>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</si>
  <si>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</si>
  <si>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</si>
  <si>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</si>
  <si>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</si>
  <si>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</si>
  <si>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</si>
  <si>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</si>
  <si>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</si>
  <si>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COOPERATIVA LANGUIRU LTDA</t>
  </si>
  <si>
    <t>TEUTONIA</t>
  </si>
  <si>
    <t>Realiza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</si>
</sst>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27" dataDxfId="25" totalsRowDxfId="23" headerRowBorderDxfId="26" tableBorderDxfId="24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2"/>
    <tableColumn id="2" xr3:uid="{00000000-0010-0000-0000-000002000000}" name="Item" dataDxfId="21" totalsRowDxfId="20">
      <calculatedColumnFormula>IFERROR(VLOOKUP(Tabela1[[#This Row],[Código item]],'CONSULTA DE CÓDIGOS'!A:B,2,0),"-")</calculatedColumnFormula>
    </tableColumn>
    <tableColumn id="3" xr3:uid="{00000000-0010-0000-0000-000003000000}" name="Quantidade" dataDxfId="19" totalsRowDxfId="18"/>
    <tableColumn id="7" xr3:uid="{00000000-0010-0000-0000-000007000000}" name="OBS" dataDxfId="17" totalsRowDxfId="16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5">
  <autoFilter ref="A1:B56" xr:uid="{00000000-0009-0000-0100-000003000000}"/>
  <tableColumns count="2">
    <tableColumn id="1" xr3:uid="{00000000-0010-0000-0100-000001000000}" name="PREENCHIMENTO OBRIGATORIO" dataDxfId="14"/>
    <tableColumn id="2" xr3:uid="{00000000-0010-0000-0100-000002000000}" name="PREENCHIMENTO OBRIGATORIO (interno)" dataDxfId="1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D15" sqref="D15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330752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x14ac:dyDescent="0.2">
      <c r="A12" s="11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x14ac:dyDescent="0.2">
      <c r="A13" s="11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x14ac:dyDescent="0.2">
      <c r="A14" s="11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x14ac:dyDescent="0.2">
      <c r="A15" s="11">
        <v>6200613</v>
      </c>
      <c r="B15" s="85" t="str">
        <f>IFERROR(VLOOKUP(Tabela1[[#This Row],[Código item]],'CONSULTA DE CÓDIGOS'!A:B,2,0),"-")</f>
        <v>SERVICO DE MONTAGEM DE B190/B125 - 6 VASILHAMES</v>
      </c>
      <c r="C15" s="34">
        <v>1</v>
      </c>
      <c r="D15" s="57"/>
      <c r="F15" s="67">
        <f>IFERROR(VLOOKUP(Tabela1[[#This Row],[Código item]],CONTRATOS!A:C,3,0),"-")</f>
        <v>699.87</v>
      </c>
      <c r="G15" s="67">
        <f>IFERROR(SUM(F15*Tabela1[[#This Row],[Quantidade]]),"-")</f>
        <v>699.87</v>
      </c>
      <c r="H15" s="3"/>
    </row>
    <row r="16" spans="1:14" x14ac:dyDescent="0.2">
      <c r="A16" s="11">
        <v>6200774</v>
      </c>
      <c r="B16" s="85" t="str">
        <f>IFERROR(VLOOKUP(Tabela1[[#This Row],[Código item]],'CONSULTA DE CÓDIGOS'!A:B,2,0),"-")</f>
        <v>SERVICO TURNKEY MONTAGEM - TESTE DE ESTANQUEIDADE ALTA (REDE EXISTENTE EXECUTADO JUNTO COM A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x14ac:dyDescent="0.2">
      <c r="A17" s="11">
        <v>6200776</v>
      </c>
      <c r="B17" s="85" t="str">
        <f>IFERROR(VLOOKUP(Tabela1[[#This Row],[Código item]],'CONSULTA DE CÓDIGOS'!A:B,2,0),"-")</f>
        <v>SERVICO TURNKEY MONTAGEM - COMISSIONAMENTO (POS MONTAGEM)</v>
      </c>
      <c r="C17" s="34">
        <v>1</v>
      </c>
      <c r="D17" s="57"/>
      <c r="F17" s="67">
        <f>IFERROR(VLOOKUP(Tabela1[[#This Row],[Código item]],CONTRATOS!A:C,3,0),"-")</f>
        <v>282.79000000000002</v>
      </c>
      <c r="G17" s="67">
        <f>IFERROR(SUM(F17*Tabela1[[#This Row],[Quantidade]]),"-")</f>
        <v>282.79000000000002</v>
      </c>
      <c r="H17" s="3"/>
    </row>
    <row r="18" spans="1:8" x14ac:dyDescent="0.2">
      <c r="A18" s="11">
        <v>6200798</v>
      </c>
      <c r="B18" s="85" t="str">
        <f>IFERROR(VLOOKUP(Tabela1[[#This Row],[Código item]],'CONSULTA DE CÓDIGOS'!A:B,2,0),"-")</f>
        <v>SERVICO TURNKEY TRANSPORTE - QUILOMETRAGEM EXTRA PROJETO/MONTAGEM</v>
      </c>
      <c r="C18" s="34">
        <v>90</v>
      </c>
      <c r="D18" s="57"/>
      <c r="F18" s="67">
        <f>IFERROR(VLOOKUP(Tabela1[[#This Row],[Código item]],CONTRATOS!A:C,3,0),"-")</f>
        <v>1.1100000000000001</v>
      </c>
      <c r="G18" s="67">
        <f>IFERROR(SUM(F18*Tabela1[[#This Row],[Quantidade]]),"-")</f>
        <v>99.9</v>
      </c>
      <c r="H18" s="3"/>
    </row>
    <row r="19" spans="1:8" x14ac:dyDescent="0.2">
      <c r="A19" s="11">
        <v>6200787</v>
      </c>
      <c r="B19" s="34" t="str">
        <f>IFERROR(VLOOKUP(Tabela1[[#This Row],[Código item]],'CONSULTA DE CÓDIGOS'!A:B,2,0),"-")</f>
        <v>SERVICO TURNKEY MONTAGEM - HOMEM HORA</v>
      </c>
      <c r="C19" s="34">
        <v>4.5</v>
      </c>
      <c r="D19" s="57"/>
      <c r="F19" s="67">
        <f>IFERROR(VLOOKUP(Tabela1[[#This Row],[Código item]],CONTRATOS!A:C,3,0),"-")</f>
        <v>132.9</v>
      </c>
      <c r="G19" s="67">
        <f>IFERROR(SUM(F19*Tabela1[[#This Row],[Quantidade]]),"-")</f>
        <v>598.05000000000007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2905.07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2" priority="5" operator="containsText" text="COMPLEMENTO DE OS">
      <formula>NOT(ISERROR(SEARCH("COMPLEMENTO DE OS",A8)))</formula>
    </cfRule>
    <cfRule type="containsText" dxfId="11" priority="6" operator="containsText" text="OK">
      <formula>NOT(ISERROR(SEARCH("OK",A8)))</formula>
    </cfRule>
  </conditionalFormatting>
  <conditionalFormatting sqref="A12">
    <cfRule type="duplicateValues" dxfId="10" priority="3"/>
  </conditionalFormatting>
  <conditionalFormatting sqref="F8">
    <cfRule type="containsText" dxfId="9" priority="1" operator="containsText" text="COMPLEMENTO DE OS">
      <formula>NOT(ISERROR(SEARCH("COMPLEMENTO DE OS",F8)))</formula>
    </cfRule>
    <cfRule type="containsText" dxfId="8" priority="2" operator="containsText" text="OK">
      <formula>NOT(ISERROR(SEARCH("OK",F8)))</formula>
    </cfRule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7269.41</v>
      </c>
      <c r="D2" s="68"/>
      <c r="E2" s="54" t="s">
        <v>22</v>
      </c>
      <c r="F2" s="55">
        <f>Orçamento!G21</f>
        <v>2905.07</v>
      </c>
      <c r="G2" s="56"/>
      <c r="H2" s="30"/>
    </row>
    <row r="3" spans="1:13" x14ac:dyDescent="0.25">
      <c r="A3" s="106" t="s">
        <v>23</v>
      </c>
      <c r="B3" s="106"/>
      <c r="C3" s="68">
        <f>SUM(F2:F4)</f>
        <v>6334</v>
      </c>
      <c r="D3" s="68"/>
      <c r="E3" s="54" t="s">
        <v>24</v>
      </c>
      <c r="F3" s="55">
        <f>D14</f>
        <v>1928.93</v>
      </c>
      <c r="G3" s="56"/>
      <c r="H3" s="29"/>
    </row>
    <row r="4" spans="1:13" x14ac:dyDescent="0.25">
      <c r="A4" s="106" t="s">
        <v>25</v>
      </c>
      <c r="B4" s="106"/>
      <c r="C4" s="68">
        <f>C2-C3</f>
        <v>935.40999999999985</v>
      </c>
      <c r="D4" s="68"/>
      <c r="E4" s="54" t="s">
        <v>26</v>
      </c>
      <c r="F4" s="55">
        <f>D22</f>
        <v>1500</v>
      </c>
      <c r="G4" s="29"/>
      <c r="H4" s="29"/>
    </row>
    <row r="5" spans="1:13" ht="12.6" customHeight="1" x14ac:dyDescent="0.25">
      <c r="A5" s="98" t="str">
        <f>IF(C4&gt;=0,"OK","COMPLEMENTO DE OS")</f>
        <v>OK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 t="s">
        <v>27</v>
      </c>
      <c r="B9" s="51">
        <v>1773.93</v>
      </c>
      <c r="C9" s="39">
        <v>1</v>
      </c>
      <c r="D9" s="16">
        <f t="shared" ref="D9:D13" si="0">B9*C9</f>
        <v>1773.93</v>
      </c>
      <c r="E9" s="40"/>
      <c r="F9" s="40"/>
      <c r="G9" s="40"/>
      <c r="H9" s="19"/>
    </row>
    <row r="10" spans="1:13" x14ac:dyDescent="0.25">
      <c r="A10" s="39" t="s">
        <v>356</v>
      </c>
      <c r="B10" s="51">
        <v>155</v>
      </c>
      <c r="C10" s="39">
        <v>1</v>
      </c>
      <c r="D10" s="16">
        <f t="shared" si="0"/>
        <v>155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1928.93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 t="s">
        <v>26</v>
      </c>
      <c r="B19" s="51">
        <v>1500</v>
      </c>
      <c r="C19" s="40">
        <v>1</v>
      </c>
      <c r="D19" s="16">
        <f t="shared" ref="D19:D21" si="1">B19*C19</f>
        <v>1500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1500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7" priority="1" operator="containsText" text="COMPLEMENTO DE OS">
      <formula>NOT(ISERROR(SEARCH("COMPLEMENTO DE OS",A5)))</formula>
    </cfRule>
    <cfRule type="containsText" dxfId="6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5" priority="1"/>
  </conditionalFormatting>
  <conditionalFormatting sqref="A51:A215">
    <cfRule type="duplicateValues" dxfId="4" priority="3"/>
  </conditionalFormatting>
  <conditionalFormatting sqref="A216:A275 A2:A8 A10:A50">
    <cfRule type="duplicateValues" dxfId="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33" sqref="A33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hidden="1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hidden="1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MONTAGEM - HOMEM HORA"/>
      </filters>
    </filterColumn>
  </autoFilter>
  <conditionalFormatting sqref="A9">
    <cfRule type="duplicateValues" dxfId="2" priority="2"/>
  </conditionalFormatting>
  <conditionalFormatting sqref="A51:A215">
    <cfRule type="duplicateValues" dxfId="1" priority="44"/>
  </conditionalFormatting>
  <conditionalFormatting sqref="A216:A275 A2:A8 A10:A50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2024-08-24T19:11:48Z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