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updateLinks="never"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G:\Meu Drive\Marca Própria\Preços Marca Própria 2024\"/>
    </mc:Choice>
  </mc:AlternateContent>
  <xr:revisionPtr revIDLastSave="0" documentId="13_ncr:1_{D3D02843-2647-46BC-8C59-FB8D5FB08279}" xr6:coauthVersionLast="47" xr6:coauthVersionMax="47" xr10:uidLastSave="{00000000-0000-0000-0000-000000000000}"/>
  <workbookProtection workbookAlgorithmName="SHA-512" workbookHashValue="B5RKa65Tqk/jQr8Jg2lY+k6KNIudDUH9qV1tMqobQ88Myt3wYGlpG88Z9hkyLdZM4kGR0/y1ZtO5gFWuwRh5iA==" workbookSaltValue="XZvLcv3Uup1pVkkB7pZ/+Q==" workbookSpinCount="100000" lockStructure="1"/>
  <bookViews>
    <workbookView xWindow="-108" yWindow="-108" windowWidth="23256" windowHeight="12456" xr2:uid="{00000000-000D-0000-FFFF-FFFF00000000}"/>
  </bookViews>
  <sheets>
    <sheet name="Home" sheetId="17" r:id="rId1"/>
    <sheet name="Regras e Promoções" sheetId="20" r:id="rId2"/>
    <sheet name="Puris" sheetId="5" r:id="rId3"/>
    <sheet name="Demais Linhas" sheetId="8" r:id="rId4"/>
    <sheet name="Cysclear" sheetId="19" state="hidden" r:id="rId5"/>
    <sheet name="Tabela" sheetId="3" state="hidden" r:id="rId6"/>
    <sheet name="Simulação" sheetId="21" state="hidden" r:id="rId7"/>
  </sheets>
  <definedNames>
    <definedName name="_FilterDatabase" localSheetId="5" hidden="1">Tabela!$B$1:$C$65</definedName>
    <definedName name="Print_Area" localSheetId="2">Puris!$A$1:$Y$52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5" i="8" l="1"/>
  <c r="Q37" i="8"/>
  <c r="Q36" i="8"/>
  <c r="Q32" i="8"/>
  <c r="Q28" i="8"/>
  <c r="Q27" i="8"/>
  <c r="Q16" i="8"/>
  <c r="Q17" i="8"/>
  <c r="Q18" i="8"/>
  <c r="Q19" i="8"/>
  <c r="AI47" i="5"/>
  <c r="AI36" i="5"/>
  <c r="AI37" i="5"/>
  <c r="AI38" i="5"/>
  <c r="AI39" i="5"/>
  <c r="AI3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15" i="5"/>
  <c r="AI14" i="5"/>
  <c r="L50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15" i="5"/>
  <c r="L14" i="5"/>
  <c r="G37" i="8"/>
  <c r="G36" i="8"/>
  <c r="K53" i="3"/>
  <c r="J53" i="3"/>
  <c r="H53" i="3"/>
  <c r="F53" i="3"/>
  <c r="D53" i="3"/>
  <c r="C54" i="3"/>
  <c r="K54" i="3" s="1"/>
  <c r="H23" i="21"/>
  <c r="H22" i="21"/>
  <c r="F23" i="21"/>
  <c r="F22" i="21"/>
  <c r="D23" i="21"/>
  <c r="H20" i="21"/>
  <c r="D22" i="21"/>
  <c r="D20" i="21"/>
  <c r="L45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41" i="3"/>
  <c r="K42" i="3"/>
  <c r="K43" i="3"/>
  <c r="K44" i="3"/>
  <c r="K45" i="3"/>
  <c r="K46" i="3"/>
  <c r="K47" i="3"/>
  <c r="K49" i="3"/>
  <c r="K50" i="3"/>
  <c r="K51" i="3"/>
  <c r="K52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2" i="3"/>
  <c r="J39" i="3"/>
  <c r="J40" i="3"/>
  <c r="J42" i="3"/>
  <c r="J45" i="3"/>
  <c r="J55" i="3"/>
  <c r="Z24" i="5"/>
  <c r="Z25" i="5"/>
  <c r="AK25" i="5" s="1"/>
  <c r="F66" i="3"/>
  <c r="G66" i="3" s="1"/>
  <c r="H66" i="3" s="1"/>
  <c r="D66" i="3"/>
  <c r="Z26" i="5"/>
  <c r="D68" i="3"/>
  <c r="F68" i="3"/>
  <c r="G68" i="3" s="1"/>
  <c r="H68" i="3" s="1"/>
  <c r="AM31" i="20"/>
  <c r="AM39" i="20" s="1"/>
  <c r="S36" i="8" l="1"/>
  <c r="V36" i="8" s="1"/>
  <c r="X36" i="8"/>
  <c r="AA36" i="8" s="1"/>
  <c r="D54" i="3"/>
  <c r="F54" i="3"/>
  <c r="G54" i="3" s="1"/>
  <c r="AK24" i="5"/>
  <c r="AN24" i="5" s="1"/>
  <c r="AP24" i="5"/>
  <c r="AS24" i="5" s="1"/>
  <c r="J66" i="3"/>
  <c r="AN25" i="5"/>
  <c r="J68" i="3"/>
  <c r="AP26" i="5"/>
  <c r="AS26" i="5" s="1"/>
  <c r="AK26" i="5"/>
  <c r="AN26" i="5" s="1"/>
  <c r="AM35" i="20"/>
  <c r="J54" i="3" l="1"/>
  <c r="H54" i="3"/>
  <c r="D30" i="20"/>
  <c r="J30" i="20" s="1"/>
  <c r="D33" i="20" a="1"/>
  <c r="D33" i="20" s="1"/>
  <c r="J33" i="20" s="1"/>
  <c r="G45" i="8" l="1"/>
  <c r="G32" i="8"/>
  <c r="S32" i="8" s="1"/>
  <c r="G28" i="8"/>
  <c r="G27" i="8"/>
  <c r="G19" i="8"/>
  <c r="G18" i="8"/>
  <c r="G17" i="8"/>
  <c r="G16" i="8"/>
  <c r="Z38" i="5"/>
  <c r="F45" i="3"/>
  <c r="H45" i="3" s="1"/>
  <c r="D45" i="3"/>
  <c r="D41" i="3"/>
  <c r="G32" i="3"/>
  <c r="J32" i="3" s="1"/>
  <c r="G33" i="3"/>
  <c r="J33" i="3" s="1"/>
  <c r="G34" i="3"/>
  <c r="J34" i="3" s="1"/>
  <c r="G35" i="3"/>
  <c r="J35" i="3" s="1"/>
  <c r="G36" i="3"/>
  <c r="J36" i="3" s="1"/>
  <c r="G37" i="3"/>
  <c r="J37" i="3" s="1"/>
  <c r="G38" i="3"/>
  <c r="J38" i="3" s="1"/>
  <c r="G23" i="3"/>
  <c r="J23" i="3" s="1"/>
  <c r="G24" i="3"/>
  <c r="J24" i="3" s="1"/>
  <c r="G25" i="3"/>
  <c r="J25" i="3" s="1"/>
  <c r="G26" i="3"/>
  <c r="J26" i="3" s="1"/>
  <c r="G27" i="3"/>
  <c r="J27" i="3" s="1"/>
  <c r="G28" i="3"/>
  <c r="J28" i="3" s="1"/>
  <c r="G29" i="3"/>
  <c r="J29" i="3" s="1"/>
  <c r="G30" i="3"/>
  <c r="J30" i="3" s="1"/>
  <c r="G31" i="3"/>
  <c r="J31" i="3" s="1"/>
  <c r="G4" i="3"/>
  <c r="J4" i="3" s="1"/>
  <c r="G5" i="3"/>
  <c r="J5" i="3" s="1"/>
  <c r="G6" i="3"/>
  <c r="J6" i="3" s="1"/>
  <c r="G7" i="3"/>
  <c r="J7" i="3" s="1"/>
  <c r="G8" i="3"/>
  <c r="J8" i="3" s="1"/>
  <c r="G9" i="3"/>
  <c r="J9" i="3" s="1"/>
  <c r="G10" i="3"/>
  <c r="J10" i="3" s="1"/>
  <c r="G11" i="3"/>
  <c r="J11" i="3" s="1"/>
  <c r="G12" i="3"/>
  <c r="J12" i="3" s="1"/>
  <c r="G13" i="3"/>
  <c r="J13" i="3" s="1"/>
  <c r="G14" i="3"/>
  <c r="J14" i="3" s="1"/>
  <c r="G15" i="3"/>
  <c r="J15" i="3" s="1"/>
  <c r="G16" i="3"/>
  <c r="J16" i="3" s="1"/>
  <c r="G17" i="3"/>
  <c r="J17" i="3" s="1"/>
  <c r="G18" i="3"/>
  <c r="J18" i="3" s="1"/>
  <c r="G19" i="3"/>
  <c r="J19" i="3" s="1"/>
  <c r="G20" i="3"/>
  <c r="J20" i="3" s="1"/>
  <c r="G21" i="3"/>
  <c r="J21" i="3" s="1"/>
  <c r="G22" i="3"/>
  <c r="J22" i="3" s="1"/>
  <c r="G3" i="3"/>
  <c r="J3" i="3" s="1"/>
  <c r="G2" i="3"/>
  <c r="D72" i="3"/>
  <c r="D59" i="3"/>
  <c r="D60" i="3"/>
  <c r="D61" i="3"/>
  <c r="D62" i="3"/>
  <c r="D63" i="3"/>
  <c r="D64" i="3"/>
  <c r="D65" i="3"/>
  <c r="D67" i="3"/>
  <c r="D69" i="3"/>
  <c r="D70" i="3"/>
  <c r="D71" i="3"/>
  <c r="D43" i="3"/>
  <c r="D44" i="3"/>
  <c r="D46" i="3"/>
  <c r="D47" i="3"/>
  <c r="D49" i="3"/>
  <c r="D50" i="3"/>
  <c r="D51" i="3"/>
  <c r="D52" i="3"/>
  <c r="D55" i="3"/>
  <c r="D56" i="3"/>
  <c r="D57" i="3"/>
  <c r="D58" i="3"/>
  <c r="D28" i="3"/>
  <c r="D29" i="3"/>
  <c r="D30" i="3"/>
  <c r="D31" i="3"/>
  <c r="D32" i="3"/>
  <c r="D33" i="3"/>
  <c r="D34" i="3"/>
  <c r="D35" i="3"/>
  <c r="D36" i="3"/>
  <c r="D37" i="3"/>
  <c r="D38" i="3"/>
  <c r="D42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3" i="3"/>
  <c r="D2" i="3"/>
  <c r="Z36" i="5"/>
  <c r="C39" i="3"/>
  <c r="K39" i="3" s="1"/>
  <c r="C40" i="3"/>
  <c r="K40" i="3" s="1"/>
  <c r="C11" i="19"/>
  <c r="J11" i="19" s="1"/>
  <c r="C10" i="19"/>
  <c r="J10" i="19" s="1"/>
  <c r="F72" i="3"/>
  <c r="G72" i="3" s="1"/>
  <c r="J72" i="3" s="1"/>
  <c r="F64" i="3"/>
  <c r="G64" i="3" s="1"/>
  <c r="J64" i="3" s="1"/>
  <c r="F65" i="3"/>
  <c r="G65" i="3" s="1"/>
  <c r="J65" i="3" s="1"/>
  <c r="F67" i="3"/>
  <c r="G67" i="3" s="1"/>
  <c r="F69" i="3"/>
  <c r="G69" i="3" s="1"/>
  <c r="J69" i="3" s="1"/>
  <c r="F70" i="3"/>
  <c r="G70" i="3" s="1"/>
  <c r="J70" i="3" s="1"/>
  <c r="F71" i="3"/>
  <c r="G71" i="3" s="1"/>
  <c r="J71" i="3" s="1"/>
  <c r="F42" i="3"/>
  <c r="F43" i="3"/>
  <c r="J43" i="3" s="1"/>
  <c r="F44" i="3"/>
  <c r="G44" i="3" s="1"/>
  <c r="J44" i="3" s="1"/>
  <c r="F46" i="3"/>
  <c r="G46" i="3" s="1"/>
  <c r="J46" i="3" s="1"/>
  <c r="F47" i="3"/>
  <c r="G47" i="3" s="1"/>
  <c r="J47" i="3" s="1"/>
  <c r="F49" i="3"/>
  <c r="G49" i="3" s="1"/>
  <c r="J49" i="3" s="1"/>
  <c r="F50" i="3"/>
  <c r="G50" i="3" s="1"/>
  <c r="J50" i="3" s="1"/>
  <c r="F51" i="3"/>
  <c r="G51" i="3" s="1"/>
  <c r="J51" i="3" s="1"/>
  <c r="F52" i="3"/>
  <c r="G52" i="3" s="1"/>
  <c r="J52" i="3" s="1"/>
  <c r="F55" i="3"/>
  <c r="F56" i="3"/>
  <c r="J56" i="3" s="1"/>
  <c r="F57" i="3"/>
  <c r="J57" i="3" s="1"/>
  <c r="F58" i="3"/>
  <c r="J58" i="3" s="1"/>
  <c r="F59" i="3"/>
  <c r="G59" i="3" s="1"/>
  <c r="J59" i="3" s="1"/>
  <c r="F60" i="3"/>
  <c r="G60" i="3" s="1"/>
  <c r="J60" i="3" s="1"/>
  <c r="F61" i="3"/>
  <c r="G61" i="3" s="1"/>
  <c r="J61" i="3" s="1"/>
  <c r="F62" i="3"/>
  <c r="G62" i="3" s="1"/>
  <c r="J62" i="3" s="1"/>
  <c r="F63" i="3"/>
  <c r="G63" i="3" s="1"/>
  <c r="J63" i="3" s="1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41" i="3"/>
  <c r="J41" i="3" s="1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3" i="3"/>
  <c r="F2" i="3"/>
  <c r="F40" i="3" l="1"/>
  <c r="F39" i="3"/>
  <c r="J2" i="3"/>
  <c r="H2" i="3"/>
  <c r="J67" i="3"/>
  <c r="AP25" i="5"/>
  <c r="AS25" i="5" s="1"/>
  <c r="X27" i="8"/>
  <c r="AA27" i="8" s="1"/>
  <c r="X28" i="8"/>
  <c r="X16" i="8"/>
  <c r="X17" i="8"/>
  <c r="X45" i="8"/>
  <c r="X19" i="8"/>
  <c r="X18" i="8"/>
  <c r="AA18" i="8" s="1"/>
  <c r="S18" i="8"/>
  <c r="V18" i="8" s="1"/>
  <c r="S17" i="8"/>
  <c r="S45" i="8"/>
  <c r="S16" i="8"/>
  <c r="S19" i="8"/>
  <c r="V32" i="8"/>
  <c r="S28" i="8"/>
  <c r="S27" i="8"/>
  <c r="V27" i="8" s="1"/>
  <c r="AP38" i="5"/>
  <c r="AS38" i="5" s="1"/>
  <c r="AK38" i="5"/>
  <c r="AN38" i="5" s="1"/>
  <c r="H39" i="3"/>
  <c r="H40" i="3"/>
  <c r="D39" i="3"/>
  <c r="D40" i="3"/>
  <c r="AK36" i="5"/>
  <c r="AN36" i="5" s="1"/>
  <c r="L10" i="19"/>
  <c r="L11" i="19"/>
  <c r="I10" i="19"/>
  <c r="K10" i="19" s="1"/>
  <c r="I11" i="19"/>
  <c r="AA17" i="8" l="1"/>
  <c r="AA28" i="8"/>
  <c r="AA45" i="8"/>
  <c r="V19" i="8"/>
  <c r="V16" i="8"/>
  <c r="AA16" i="8"/>
  <c r="AA19" i="8"/>
  <c r="V17" i="8"/>
  <c r="V45" i="8"/>
  <c r="V28" i="8"/>
  <c r="M11" i="19"/>
  <c r="M10" i="19"/>
  <c r="K11" i="19"/>
  <c r="Z37" i="5" l="1"/>
  <c r="Z39" i="5"/>
  <c r="H43" i="3"/>
  <c r="H44" i="3"/>
  <c r="Z47" i="5"/>
  <c r="Z35" i="5"/>
  <c r="Z14" i="5"/>
  <c r="Z15" i="5"/>
  <c r="Z16" i="5"/>
  <c r="Z17" i="5"/>
  <c r="Z18" i="5"/>
  <c r="Z19" i="5"/>
  <c r="Z20" i="5"/>
  <c r="Z21" i="5"/>
  <c r="Z22" i="5"/>
  <c r="Z23" i="5"/>
  <c r="Z27" i="5"/>
  <c r="Z28" i="5"/>
  <c r="Z29" i="5"/>
  <c r="B50" i="5"/>
  <c r="B44" i="5"/>
  <c r="B45" i="5"/>
  <c r="B46" i="5"/>
  <c r="B47" i="5"/>
  <c r="B48" i="5"/>
  <c r="B49" i="5"/>
  <c r="B32" i="5"/>
  <c r="B33" i="5"/>
  <c r="B34" i="5"/>
  <c r="B35" i="5"/>
  <c r="B36" i="5"/>
  <c r="B37" i="5"/>
  <c r="B38" i="5"/>
  <c r="B39" i="5"/>
  <c r="B40" i="5"/>
  <c r="B41" i="5"/>
  <c r="B42" i="5"/>
  <c r="B43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14" i="5"/>
  <c r="C48" i="3"/>
  <c r="K48" i="3" s="1"/>
  <c r="D48" i="3" l="1"/>
  <c r="F48" i="3"/>
  <c r="G48" i="3" s="1"/>
  <c r="J48" i="3" s="1"/>
  <c r="AP37" i="5"/>
  <c r="AP39" i="5"/>
  <c r="N14" i="5"/>
  <c r="AK47" i="5"/>
  <c r="AK17" i="5"/>
  <c r="AK23" i="5"/>
  <c r="AK16" i="5"/>
  <c r="AK35" i="5"/>
  <c r="AK37" i="5"/>
  <c r="AK39" i="5"/>
  <c r="AK21" i="5"/>
  <c r="AK28" i="5"/>
  <c r="AK20" i="5"/>
  <c r="AK27" i="5"/>
  <c r="AK22" i="5"/>
  <c r="AK19" i="5"/>
  <c r="AK15" i="5"/>
  <c r="AK18" i="5"/>
  <c r="AK14" i="5"/>
  <c r="AK29" i="5"/>
  <c r="X32" i="8" l="1"/>
  <c r="AA32" i="8" s="1"/>
  <c r="AN39" i="5"/>
  <c r="Q14" i="5"/>
  <c r="AS39" i="5"/>
  <c r="AS37" i="5"/>
  <c r="AN37" i="5"/>
  <c r="H55" i="3"/>
  <c r="N49" i="5"/>
  <c r="H72" i="3" l="1"/>
  <c r="S14" i="5"/>
  <c r="V14" i="5" s="1"/>
  <c r="H7" i="3"/>
  <c r="H16" i="3"/>
  <c r="H67" i="3"/>
  <c r="H8" i="3"/>
  <c r="H60" i="3"/>
  <c r="H11" i="3"/>
  <c r="H19" i="3"/>
  <c r="H32" i="3"/>
  <c r="H18" i="3"/>
  <c r="H69" i="3"/>
  <c r="H65" i="3"/>
  <c r="H5" i="3"/>
  <c r="H51" i="3"/>
  <c r="H50" i="3"/>
  <c r="H31" i="3"/>
  <c r="H59" i="3"/>
  <c r="H36" i="3"/>
  <c r="H47" i="3"/>
  <c r="H56" i="3"/>
  <c r="H35" i="3"/>
  <c r="H14" i="3"/>
  <c r="H22" i="3"/>
  <c r="H13" i="3"/>
  <c r="H63" i="3"/>
  <c r="H41" i="3"/>
  <c r="AN35" i="5"/>
  <c r="H4" i="3"/>
  <c r="H26" i="3"/>
  <c r="H61" i="3"/>
  <c r="H17" i="3"/>
  <c r="H23" i="3"/>
  <c r="H28" i="3"/>
  <c r="H21" i="3"/>
  <c r="H12" i="3"/>
  <c r="H57" i="3"/>
  <c r="H3" i="3"/>
  <c r="H71" i="3"/>
  <c r="H52" i="3"/>
  <c r="H70" i="3"/>
  <c r="H25" i="3"/>
  <c r="H49" i="3"/>
  <c r="H6" i="3"/>
  <c r="H24" i="3"/>
  <c r="H15" i="3"/>
  <c r="H58" i="3"/>
  <c r="H30" i="3"/>
  <c r="H46" i="3"/>
  <c r="H10" i="3"/>
  <c r="H34" i="3"/>
  <c r="H29" i="3"/>
  <c r="H38" i="3"/>
  <c r="H62" i="3"/>
  <c r="H37" i="3"/>
  <c r="Q49" i="5"/>
  <c r="H33" i="3"/>
  <c r="H27" i="3"/>
  <c r="H20" i="3"/>
  <c r="H48" i="3"/>
  <c r="AN47" i="5"/>
  <c r="H64" i="3"/>
  <c r="H9" i="3"/>
  <c r="N50" i="5"/>
  <c r="H42" i="3" l="1"/>
  <c r="AP36" i="5"/>
  <c r="AS36" i="5" s="1"/>
  <c r="S50" i="5"/>
  <c r="V50" i="5" s="1"/>
  <c r="S23" i="5"/>
  <c r="V23" i="5" s="1"/>
  <c r="AP29" i="5"/>
  <c r="AS29" i="5" s="1"/>
  <c r="AP18" i="5"/>
  <c r="AS18" i="5" s="1"/>
  <c r="S32" i="5"/>
  <c r="V32" i="5" s="1"/>
  <c r="S46" i="5"/>
  <c r="V46" i="5" s="1"/>
  <c r="S36" i="5"/>
  <c r="V36" i="5" s="1"/>
  <c r="S15" i="5"/>
  <c r="V15" i="5" s="1"/>
  <c r="S35" i="5"/>
  <c r="V35" i="5" s="1"/>
  <c r="AP21" i="5"/>
  <c r="AS21" i="5" s="1"/>
  <c r="S17" i="5"/>
  <c r="V17" i="5" s="1"/>
  <c r="S20" i="5"/>
  <c r="V20" i="5" s="1"/>
  <c r="AP47" i="5"/>
  <c r="AS47" i="5" s="1"/>
  <c r="AP15" i="5"/>
  <c r="AS15" i="5" s="1"/>
  <c r="S48" i="5"/>
  <c r="V48" i="5" s="1"/>
  <c r="S45" i="5"/>
  <c r="V45" i="5" s="1"/>
  <c r="S24" i="5"/>
  <c r="V24" i="5" s="1"/>
  <c r="S34" i="5"/>
  <c r="V34" i="5" s="1"/>
  <c r="S28" i="5"/>
  <c r="V28" i="5" s="1"/>
  <c r="S37" i="5"/>
  <c r="V37" i="5" s="1"/>
  <c r="S33" i="5"/>
  <c r="V33" i="5" s="1"/>
  <c r="AP19" i="5"/>
  <c r="AS19" i="5" s="1"/>
  <c r="S43" i="5"/>
  <c r="V43" i="5" s="1"/>
  <c r="S30" i="5"/>
  <c r="V30" i="5" s="1"/>
  <c r="S19" i="5"/>
  <c r="V19" i="5" s="1"/>
  <c r="AP14" i="5"/>
  <c r="AS14" i="5" s="1"/>
  <c r="S27" i="5"/>
  <c r="V27" i="5" s="1"/>
  <c r="S22" i="5"/>
  <c r="V22" i="5" s="1"/>
  <c r="AP23" i="5"/>
  <c r="AS23" i="5" s="1"/>
  <c r="S21" i="5"/>
  <c r="V21" i="5" s="1"/>
  <c r="AP17" i="5"/>
  <c r="AS17" i="5" s="1"/>
  <c r="S40" i="5"/>
  <c r="V40" i="5" s="1"/>
  <c r="S38" i="5"/>
  <c r="V38" i="5" s="1"/>
  <c r="S26" i="5"/>
  <c r="V26" i="5" s="1"/>
  <c r="S44" i="5"/>
  <c r="V44" i="5" s="1"/>
  <c r="AP16" i="5"/>
  <c r="AS16" i="5" s="1"/>
  <c r="S41" i="5"/>
  <c r="V41" i="5" s="1"/>
  <c r="AP35" i="5"/>
  <c r="AS35" i="5" s="1"/>
  <c r="S39" i="5"/>
  <c r="V39" i="5" s="1"/>
  <c r="S18" i="5"/>
  <c r="V18" i="5" s="1"/>
  <c r="S25" i="5"/>
  <c r="V25" i="5" s="1"/>
  <c r="S29" i="5"/>
  <c r="V29" i="5" s="1"/>
  <c r="AP27" i="5"/>
  <c r="AS27" i="5" s="1"/>
  <c r="S49" i="5"/>
  <c r="V49" i="5" s="1"/>
  <c r="AP28" i="5"/>
  <c r="AS28" i="5" s="1"/>
  <c r="AP22" i="5"/>
  <c r="AS22" i="5" s="1"/>
  <c r="AP20" i="5"/>
  <c r="AS20" i="5" s="1"/>
  <c r="S42" i="5"/>
  <c r="V42" i="5" s="1"/>
  <c r="S16" i="5"/>
  <c r="V16" i="5" s="1"/>
  <c r="S47" i="5"/>
  <c r="V47" i="5" s="1"/>
  <c r="S31" i="5"/>
  <c r="V31" i="5" s="1"/>
  <c r="Q50" i="5"/>
  <c r="N41" i="5"/>
  <c r="Q41" i="5" s="1"/>
  <c r="N34" i="5"/>
  <c r="Q34" i="5" s="1"/>
  <c r="N26" i="5"/>
  <c r="Q26" i="5" s="1"/>
  <c r="N18" i="5"/>
  <c r="Q18" i="5" s="1"/>
  <c r="N35" i="5"/>
  <c r="Q35" i="5" s="1"/>
  <c r="N48" i="5"/>
  <c r="Q48" i="5" s="1"/>
  <c r="N40" i="5"/>
  <c r="Q40" i="5" s="1"/>
  <c r="N33" i="5"/>
  <c r="Q33" i="5" s="1"/>
  <c r="N25" i="5"/>
  <c r="Q25" i="5" s="1"/>
  <c r="N17" i="5"/>
  <c r="Q17" i="5" s="1"/>
  <c r="N42" i="5"/>
  <c r="Q42" i="5" s="1"/>
  <c r="N19" i="5"/>
  <c r="Q19" i="5" s="1"/>
  <c r="N47" i="5"/>
  <c r="Q47" i="5" s="1"/>
  <c r="N39" i="5"/>
  <c r="Q39" i="5" s="1"/>
  <c r="N32" i="5"/>
  <c r="Q32" i="5" s="1"/>
  <c r="N24" i="5"/>
  <c r="Q24" i="5" s="1"/>
  <c r="N16" i="5"/>
  <c r="Q16" i="5" s="1"/>
  <c r="N27" i="5"/>
  <c r="Q27" i="5" s="1"/>
  <c r="N46" i="5"/>
  <c r="Q46" i="5" s="1"/>
  <c r="N38" i="5"/>
  <c r="Q38" i="5" s="1"/>
  <c r="N31" i="5"/>
  <c r="Q31" i="5" s="1"/>
  <c r="N23" i="5"/>
  <c r="Q23" i="5" s="1"/>
  <c r="N15" i="5"/>
  <c r="Q15" i="5" s="1"/>
  <c r="N45" i="5"/>
  <c r="Q45" i="5" s="1"/>
  <c r="N37" i="5"/>
  <c r="Q37" i="5" s="1"/>
  <c r="N30" i="5"/>
  <c r="Q30" i="5" s="1"/>
  <c r="N22" i="5"/>
  <c r="Q22" i="5" s="1"/>
  <c r="N44" i="5"/>
  <c r="Q44" i="5" s="1"/>
  <c r="N29" i="5"/>
  <c r="Q29" i="5" s="1"/>
  <c r="N21" i="5"/>
  <c r="Q21" i="5" s="1"/>
  <c r="N43" i="5"/>
  <c r="Q43" i="5" s="1"/>
  <c r="N36" i="5"/>
  <c r="Q36" i="5" s="1"/>
  <c r="N28" i="5"/>
  <c r="Q28" i="5" s="1"/>
  <c r="N20" i="5"/>
  <c r="Q20" i="5" s="1"/>
  <c r="AN21" i="5" l="1"/>
  <c r="AN17" i="5" l="1"/>
  <c r="AN28" i="5"/>
  <c r="AN15" i="5"/>
  <c r="AN18" i="5"/>
  <c r="AN16" i="5"/>
  <c r="AN20" i="5"/>
  <c r="AN29" i="5"/>
  <c r="AN23" i="5"/>
  <c r="AN27" i="5"/>
  <c r="AN19" i="5"/>
  <c r="AN22" i="5" l="1"/>
  <c r="AN14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<sst xmlns="http://schemas.openxmlformats.org/spreadsheetml/2006/main" count="305" uniqueCount="130">
  <si>
    <t>OLEO DE COCO 1G PURIS 60 CAPS</t>
  </si>
  <si>
    <t>NANO NAILS 10ML</t>
  </si>
  <si>
    <t>Vitafor</t>
  </si>
  <si>
    <t>Produto</t>
  </si>
  <si>
    <t>Custo</t>
  </si>
  <si>
    <t>Preço de Venda</t>
  </si>
  <si>
    <t>MKP</t>
  </si>
  <si>
    <t>DIFAL - Diferencial de Alíquota</t>
  </si>
  <si>
    <t>FCP - Fundo de Combate à Pobreza</t>
  </si>
  <si>
    <t>OLEO DE COCO 1G PURIS 120 CAPS</t>
  </si>
  <si>
    <t>NO RED FPS 40 - 60G</t>
  </si>
  <si>
    <t>HIDRATANTE CORPORAL MAG 200G</t>
  </si>
  <si>
    <t>HIDRATANTE PARA MAOS MAG 60G</t>
  </si>
  <si>
    <t>HIDRATANTE PARA PES MAG 60G</t>
  </si>
  <si>
    <t>AGARICUSOL 300MG 120 CAPS</t>
  </si>
  <si>
    <t>BCAA 500MG 120 CAPS</t>
  </si>
  <si>
    <t>BERINJELA 450MG 120 CAPS</t>
  </si>
  <si>
    <t>BETACAROTENO 400MG 60 CAPS</t>
  </si>
  <si>
    <t>BIO OMEGA 3 (18/12) 120 CAPS</t>
  </si>
  <si>
    <t>CALCIO ENRIQUECIDO 700MG (Ca+Vit. D+Mg+Zn) 60 CAPS</t>
  </si>
  <si>
    <t>CARTILAGEM DE TUBARAO 120 CAPS</t>
  </si>
  <si>
    <t>CLORELLA 300MG 120 CAPS</t>
  </si>
  <si>
    <t>CLORELLA 300MG 60 CAPS</t>
  </si>
  <si>
    <t>COENZIMA Q10 100MG 60 Caps</t>
  </si>
  <si>
    <t>COLAGENO 500MG 60 CAPS</t>
  </si>
  <si>
    <t>COLAGENO SACHE 12G - ABACAXI</t>
  </si>
  <si>
    <t>COLAGENO SACHE 12G - LARANJA COM ACEROLA</t>
  </si>
  <si>
    <t>ENZYMAX SACHES 2G</t>
  </si>
  <si>
    <t>GUARANA E ACAI 550MG 60 CAPS</t>
  </si>
  <si>
    <t>LACTOBACILLUS SACHES 2G</t>
  </si>
  <si>
    <t>LECITINA DE SOJA 1G 60 CAPS</t>
  </si>
  <si>
    <t>LECITINA DE SOJA 500MG 60 CAPS</t>
  </si>
  <si>
    <t>LICOPENO 300MG 30 CAPS</t>
  </si>
  <si>
    <t>LUTEINA 250MG 60 CAPS</t>
  </si>
  <si>
    <t>MAGNESIO 650MG 120 CAPS</t>
  </si>
  <si>
    <t>NO RED FPS 30 - 100G</t>
  </si>
  <si>
    <t>OLEO DE ALHO 250MG 60 CAPS</t>
  </si>
  <si>
    <t>OLEO DE BORRAGEM 500MG 90 CAPS</t>
  </si>
  <si>
    <t>OLEO DE CARTAMO 1G 120 CAPS</t>
  </si>
  <si>
    <t>OLEO DE CHIA 500MG 60 CAPS</t>
  </si>
  <si>
    <t>OLEO DE FIGADO DE BACALHAU 250MG 60 CAPS</t>
  </si>
  <si>
    <t>OLEO DE LINHACA 1G 60 CAPS</t>
  </si>
  <si>
    <t>OLEO DE LINHACA 500MG 60 CAPS</t>
  </si>
  <si>
    <t>OLEO DE PEIXE OMEGA 3 1G 120 CAPS</t>
  </si>
  <si>
    <t>OLEO DE PEIXE OMEGA 3 500MG 120 CAPS</t>
  </si>
  <si>
    <t>OLEO DE PRIMULA 500MG 30 CAPS</t>
  </si>
  <si>
    <t>OLEO DE PRIMULA 500MG 60 CAPS</t>
  </si>
  <si>
    <t>OMEGA 3 PLUS (33/22) 1G 120 CAPS</t>
  </si>
  <si>
    <t>OMEGA 3 PLUS (33/22) 1G 60 CAPS</t>
  </si>
  <si>
    <t>OMEGA 3/6/9 1G 60 CAPS</t>
  </si>
  <si>
    <t>OMEGAMEMO 1G 60 CAPS</t>
  </si>
  <si>
    <t>OSTEO PUR 500MG 120 CAPS</t>
  </si>
  <si>
    <t>QUITOSANA PECTINA E PSYLLIUM 600MG 120 CAPS</t>
  </si>
  <si>
    <t>SELENIO E VITAMINA E 250MG 60 CAPS</t>
  </si>
  <si>
    <t>SUPLEMENTO VITAMINICO MINERAL 450MG 60 CAPS</t>
  </si>
  <si>
    <t>VITAMINA D3 (2.000UI) 500MG 60 Caps</t>
  </si>
  <si>
    <t>VITAMINAS DO COMPLEXO B 280MG 60 CAPS</t>
  </si>
  <si>
    <t>Pasteur</t>
  </si>
  <si>
    <t>Botanik</t>
  </si>
  <si>
    <t>VITAMINA C 1G 60 CAPS</t>
  </si>
  <si>
    <t>COLAGENO TIPO II 750MG 60 CAPS</t>
  </si>
  <si>
    <t>COLAGENO VERISOL POTE 210G SEM SABOR</t>
  </si>
  <si>
    <t>VITAMINA D3 (2.000UI) 10ML</t>
  </si>
  <si>
    <t>Cromoflorais</t>
  </si>
  <si>
    <t>MELATONINA 0,21MG GOTA 30ML</t>
  </si>
  <si>
    <t xml:space="preserve"> </t>
  </si>
  <si>
    <t>OBS.: Os preços não contemplam DIFAL e FCP.</t>
  </si>
  <si>
    <t>COLAG VERISOL 30 GOMAS FR VERM 240G</t>
  </si>
  <si>
    <t>DHA PLUS (OMEGA 3) 120 CAPS 1G</t>
  </si>
  <si>
    <t>COLAGENO POTE NEUTRO 360G</t>
  </si>
  <si>
    <t>MALATO DE MAGNESIO 1650MG 60 Caps</t>
  </si>
  <si>
    <t>VITAMINA E 400UI 750MG 60 Caps</t>
  </si>
  <si>
    <t>MANTEIGA CORPORAL MAG 210G</t>
  </si>
  <si>
    <t>NomeResumido</t>
  </si>
  <si>
    <t>NO RED LOCAO AUTOBRONZE 120G</t>
  </si>
  <si>
    <t>Custo Associado</t>
  </si>
  <si>
    <t>Custo Mercado</t>
  </si>
  <si>
    <t>Fabricante</t>
  </si>
  <si>
    <t>Ad Oceanum</t>
  </si>
  <si>
    <t>Basecol Mix</t>
  </si>
  <si>
    <t>MOROGUMMY 30 GOMAS TANG. 216G</t>
  </si>
  <si>
    <t>COLAG VERISOL PECTINA 30 GOMAS FR VERM 216G</t>
  </si>
  <si>
    <t>Preço Sugestivo</t>
  </si>
  <si>
    <t>Preço Minimo</t>
  </si>
  <si>
    <t>Preço Sugerido</t>
  </si>
  <si>
    <t>Regra para Produtos com validade curta</t>
  </si>
  <si>
    <t>6 meses</t>
  </si>
  <si>
    <t>Descontos de até 30%</t>
  </si>
  <si>
    <t>3 meses</t>
  </si>
  <si>
    <t>Descontos de até 50%</t>
  </si>
  <si>
    <t>Proibido!</t>
  </si>
  <si>
    <t>Anúnciar descontos nos sites de e-commerce de produtos que estão com prazo de 6 meses ou menos, sem destacar a validade e o nome da sua farmácia.</t>
  </si>
  <si>
    <t>A identificação se faz necessária para que possamos fazer uma rastreabilidade do lote caso apresente algum problema.</t>
  </si>
  <si>
    <t>Os preços minimos devem ser respeitados seja na venda de balcão ou na venda por internet, caso infrinja a regra, será passivel de notificação e até exclusão do quadro associativo.</t>
  </si>
  <si>
    <t>Marketplace</t>
  </si>
  <si>
    <t>Preço de Venda:</t>
  </si>
  <si>
    <t>Os produtos Marca própria podem ser vendidos em marketplace desde que sejam respeitados as seguintes regras:</t>
  </si>
  <si>
    <t>Preço de Venda 6 meses:</t>
  </si>
  <si>
    <t>Preço de Venda 3 meses:</t>
  </si>
  <si>
    <t>Informação Registrada na ATA da Assembleia de novembro de 2020.</t>
  </si>
  <si>
    <t>Alianza Cosméticos</t>
  </si>
  <si>
    <t>CYSCLEAR COMPLEX 15G</t>
  </si>
  <si>
    <t>CYSCLEAR COMPLEX 30G</t>
  </si>
  <si>
    <t>Ativa Brasil</t>
  </si>
  <si>
    <t>NO RED FPS 50 C/COR - 60G</t>
  </si>
  <si>
    <t>CREATINA GOMAS POTE 240G</t>
  </si>
  <si>
    <t>Preço de custo Promocional:</t>
  </si>
  <si>
    <t>/UN</t>
  </si>
  <si>
    <t>Autorizado de forma automatica a vender em um prazo de até 30 dias após o encerramento da Promoção da Oser.</t>
  </si>
  <si>
    <t>Preço Mínimo:</t>
  </si>
  <si>
    <t>Preço Sugerido:</t>
  </si>
  <si>
    <t>Selecione o Produto</t>
  </si>
  <si>
    <t>Essa condição é valida para promoções feitas pela Oser onde você tem autorização para fazer uma condição especial. Por exemplo, a promoção da Oser contempla na compra de  1un a bonificação de  outra unidade, nesse caso você deve incluir no campo "Preço de custo Promocional" o valor da unidade com 50% de desconto, assim você terá os valores permitidos. Esses valores podem ser usados até o final do mês subsequente ao mês da promoção.</t>
  </si>
  <si>
    <t xml:space="preserve">   1º - O preço mínimo a ser aplicado na revanda deve respeitar o preço informado na Tabela;</t>
  </si>
  <si>
    <t xml:space="preserve">     2º - Só pode ser vendido em marketplace que identifique quem está vendendo, no caso a farmácia, e não a OLIST por exemplo. Isso se faz necessário, pois se o produto apresentar qualquer problema, só poderemos rastrear o lote identificando a farmácia.</t>
  </si>
  <si>
    <t>RESVERATROL 60 CAPS</t>
  </si>
  <si>
    <t>OMEGAMEMO 1000MG 60 CAPS</t>
  </si>
  <si>
    <t>Desconto 30% PV</t>
  </si>
  <si>
    <t>Tabela Custo*1,4</t>
  </si>
  <si>
    <t>Promo</t>
  </si>
  <si>
    <t xml:space="preserve">Preço 1 UN </t>
  </si>
  <si>
    <t>Preço Venda Oser</t>
  </si>
  <si>
    <t>Preço Promo 12UN:</t>
  </si>
  <si>
    <t>Preço Venda Mercado:</t>
  </si>
  <si>
    <t>Desconto</t>
  </si>
  <si>
    <t>Reais</t>
  </si>
  <si>
    <t>Naturelle</t>
  </si>
  <si>
    <t>SACHE NO RED FPS 30 5G</t>
  </si>
  <si>
    <t>Amostra</t>
  </si>
  <si>
    <t>Produtos sem estoque, em breve muitos restornarão ao estoque.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</si>
</sst>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&quot;R$&quot;\ #,##0.00"/>
    <numFmt numFmtId="165" formatCode="0.000"/>
    <numFmt numFmtId="166" formatCode="0.0000"/>
  </numFmts>
  <fonts count="3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36"/>
      <name val="Calibri"/>
      <family val="2"/>
      <scheme val="minor"/>
    </font>
    <font>
      <sz val="36"/>
      <color rgb="FFE87722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5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rgb="FF1C3248"/>
      <name val="Calibri"/>
      <family val="2"/>
      <scheme val="minor"/>
    </font>
    <font>
      <sz val="11"/>
      <color rgb="FF1C324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1C3248"/>
        <bgColor indexed="64"/>
      </patternFill>
    </fill>
  </fills>
  <borders count="6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slantDashDot">
        <color theme="0"/>
      </left>
      <right/>
      <top style="slantDashDot">
        <color theme="0"/>
      </top>
      <bottom/>
      <diagonal/>
    </border>
    <border>
      <left/>
      <right/>
      <top style="slantDashDot">
        <color theme="0"/>
      </top>
      <bottom/>
      <diagonal/>
    </border>
    <border>
      <left/>
      <right style="slantDashDot">
        <color theme="0"/>
      </right>
      <top style="slantDashDot">
        <color theme="0"/>
      </top>
      <bottom/>
      <diagonal/>
    </border>
    <border>
      <left style="slantDashDot">
        <color theme="0"/>
      </left>
      <right/>
      <top/>
      <bottom/>
      <diagonal/>
    </border>
    <border>
      <left/>
      <right style="slantDashDot">
        <color theme="0"/>
      </right>
      <top/>
      <bottom/>
      <diagonal/>
    </border>
    <border>
      <left style="slantDashDot">
        <color theme="0"/>
      </left>
      <right/>
      <top/>
      <bottom style="slantDashDot">
        <color theme="0"/>
      </bottom>
      <diagonal/>
    </border>
    <border>
      <left/>
      <right/>
      <top/>
      <bottom style="slantDashDot">
        <color theme="0"/>
      </bottom>
      <diagonal/>
    </border>
    <border>
      <left/>
      <right style="slantDashDot">
        <color theme="0"/>
      </right>
      <top/>
      <bottom style="slantDashDot">
        <color theme="0"/>
      </bottom>
      <diagonal/>
    </border>
    <border>
      <left style="slantDashDot">
        <color theme="7" tint="-0.499984740745262"/>
      </left>
      <right/>
      <top style="slantDashDot">
        <color theme="7" tint="-0.499984740745262"/>
      </top>
      <bottom/>
      <diagonal/>
    </border>
    <border>
      <left/>
      <right/>
      <top style="slantDashDot">
        <color theme="7" tint="-0.499984740745262"/>
      </top>
      <bottom/>
      <diagonal/>
    </border>
    <border>
      <left/>
      <right style="slantDashDot">
        <color theme="7" tint="-0.499984740745262"/>
      </right>
      <top style="slantDashDot">
        <color theme="7" tint="-0.499984740745262"/>
      </top>
      <bottom/>
      <diagonal/>
    </border>
    <border>
      <left style="slantDashDot">
        <color theme="7" tint="-0.499984740745262"/>
      </left>
      <right/>
      <top/>
      <bottom/>
      <diagonal/>
    </border>
    <border>
      <left/>
      <right style="slantDashDot">
        <color theme="7" tint="-0.499984740745262"/>
      </right>
      <top/>
      <bottom/>
      <diagonal/>
    </border>
    <border>
      <left style="slantDashDot">
        <color theme="7" tint="-0.499984740745262"/>
      </left>
      <right/>
      <top/>
      <bottom style="slantDashDot">
        <color theme="7" tint="-0.499984740745262"/>
      </bottom>
      <diagonal/>
    </border>
    <border>
      <left/>
      <right/>
      <top/>
      <bottom style="slantDashDot">
        <color theme="7" tint="-0.499984740745262"/>
      </bottom>
      <diagonal/>
    </border>
    <border>
      <left/>
      <right style="slantDashDot">
        <color theme="7" tint="-0.499984740745262"/>
      </right>
      <top/>
      <bottom style="slantDashDot">
        <color theme="7" tint="-0.49998474074526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6">
    <xf numFmtId="0" fontId="0" fillId="0" borderId="0"/>
    <xf numFmtId="9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22" applyNumberFormat="0" applyFill="0" applyAlignment="0" applyProtection="0"/>
    <xf numFmtId="0" fontId="7" fillId="0" borderId="23" applyNumberFormat="0" applyFill="0" applyAlignment="0" applyProtection="0"/>
    <xf numFmtId="0" fontId="8" fillId="0" borderId="24" applyNumberFormat="0" applyFill="0" applyAlignment="0" applyProtection="0"/>
    <xf numFmtId="0" fontId="8" fillId="0" borderId="0" applyNumberFormat="0" applyFill="0" applyBorder="0" applyAlignment="0" applyProtection="0"/>
    <xf numFmtId="0" fontId="9" fillId="9" borderId="0" applyNumberFormat="0" applyBorder="0" applyAlignment="0" applyProtection="0"/>
    <xf numFmtId="0" fontId="10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5" applyNumberFormat="0" applyAlignment="0" applyProtection="0"/>
    <xf numFmtId="0" fontId="13" fillId="13" borderId="26" applyNumberFormat="0" applyAlignment="0" applyProtection="0"/>
    <xf numFmtId="0" fontId="14" fillId="13" borderId="25" applyNumberFormat="0" applyAlignment="0" applyProtection="0"/>
    <xf numFmtId="0" fontId="15" fillId="0" borderId="27" applyNumberFormat="0" applyFill="0" applyAlignment="0" applyProtection="0"/>
    <xf numFmtId="0" fontId="16" fillId="14" borderId="28" applyNumberFormat="0" applyAlignment="0" applyProtection="0"/>
    <xf numFmtId="0" fontId="17" fillId="0" borderId="0" applyNumberFormat="0" applyFill="0" applyBorder="0" applyAlignment="0" applyProtection="0"/>
    <xf numFmtId="0" fontId="3" fillId="15" borderId="29" applyNumberFormat="0" applyFont="0" applyAlignment="0" applyProtection="0"/>
    <xf numFmtId="0" fontId="18" fillId="0" borderId="0" applyNumberFormat="0" applyFill="0" applyBorder="0" applyAlignment="0" applyProtection="0"/>
    <xf numFmtId="0" fontId="4" fillId="0" borderId="30" applyNumberFormat="0" applyFill="0" applyAlignment="0" applyProtection="0"/>
    <xf numFmtId="0" fontId="1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166" fontId="19" fillId="40" borderId="31" applyNumberFormat="0" applyFont="0" applyFill="0" applyAlignment="0">
      <alignment horizontal="center" vertical="center" shrinkToFit="1"/>
    </xf>
    <xf numFmtId="0" fontId="3" fillId="0" borderId="0"/>
    <xf numFmtId="44" fontId="3" fillId="0" borderId="0" applyFont="0" applyFill="0" applyBorder="0" applyAlignment="0" applyProtection="0"/>
  </cellStyleXfs>
  <cellXfs count="281">
    <xf numFmtId="0" fontId="0" fillId="0" borderId="0" xfId="0"/>
    <xf numFmtId="0" fontId="0" fillId="0" borderId="0" xfId="0" applyAlignment="1">
      <alignment horizontal="center" vertical="center"/>
    </xf>
    <xf numFmtId="0" fontId="0" fillId="0" borderId="8" xfId="0" applyBorder="1"/>
    <xf numFmtId="0" fontId="0" fillId="0" borderId="19" xfId="0" applyBorder="1" applyAlignment="1">
      <alignment horizontal="center" vertical="center"/>
    </xf>
    <xf numFmtId="164" fontId="0" fillId="8" borderId="6" xfId="0" applyNumberFormat="1" applyFill="1" applyBorder="1" applyAlignment="1" applyProtection="1">
      <alignment horizontal="center" vertical="center"/>
      <protection hidden="1"/>
    </xf>
    <xf numFmtId="164" fontId="0" fillId="8" borderId="11" xfId="0" applyNumberFormat="1" applyFill="1" applyBorder="1" applyAlignment="1" applyProtection="1">
      <alignment horizontal="center" vertical="center"/>
      <protection hidden="1"/>
    </xf>
    <xf numFmtId="165" fontId="0" fillId="5" borderId="7" xfId="0" applyNumberFormat="1" applyFill="1" applyBorder="1" applyAlignment="1" applyProtection="1">
      <alignment horizontal="center" vertical="center"/>
      <protection hidden="1"/>
    </xf>
    <xf numFmtId="165" fontId="0" fillId="5" borderId="12" xfId="0" applyNumberFormat="1" applyFill="1" applyBorder="1" applyAlignment="1" applyProtection="1">
      <alignment horizontal="center" vertical="center"/>
      <protection hidden="1"/>
    </xf>
    <xf numFmtId="165" fontId="1" fillId="4" borderId="16" xfId="0" applyNumberFormat="1" applyFont="1" applyFill="1" applyBorder="1" applyAlignment="1" applyProtection="1">
      <alignment horizontal="center" vertical="center"/>
      <protection hidden="1"/>
    </xf>
    <xf numFmtId="0" fontId="1" fillId="7" borderId="15" xfId="0" applyFont="1" applyFill="1" applyBorder="1" applyAlignment="1" applyProtection="1">
      <alignment horizontal="center" vertical="center"/>
      <protection hidden="1"/>
    </xf>
    <xf numFmtId="164" fontId="1" fillId="6" borderId="15" xfId="0" applyNumberFormat="1" applyFont="1" applyFill="1" applyBorder="1" applyAlignment="1" applyProtection="1">
      <alignment horizontal="center" vertical="center"/>
      <protection hidden="1"/>
    </xf>
    <xf numFmtId="164" fontId="0" fillId="2" borderId="6" xfId="0" applyNumberFormat="1" applyFill="1" applyBorder="1" applyAlignment="1" applyProtection="1">
      <alignment horizontal="center" vertical="center"/>
      <protection hidden="1"/>
    </xf>
    <xf numFmtId="164" fontId="0" fillId="2" borderId="11" xfId="0" applyNumberFormat="1" applyFill="1" applyBorder="1" applyAlignment="1" applyProtection="1">
      <alignment horizontal="center" vertical="center"/>
      <protection hidden="1"/>
    </xf>
    <xf numFmtId="0" fontId="0" fillId="0" borderId="10" xfId="0" applyBorder="1"/>
    <xf numFmtId="165" fontId="1" fillId="4" borderId="21" xfId="0" applyNumberFormat="1" applyFont="1" applyFill="1" applyBorder="1" applyAlignment="1" applyProtection="1">
      <alignment horizontal="center" vertical="center"/>
      <protection hidden="1"/>
    </xf>
    <xf numFmtId="165" fontId="0" fillId="5" borderId="14" xfId="0" applyNumberFormat="1" applyFill="1" applyBorder="1" applyAlignment="1" applyProtection="1">
      <alignment horizontal="center" vertical="center"/>
      <protection hidden="1"/>
    </xf>
    <xf numFmtId="8" fontId="0" fillId="0" borderId="2" xfId="0" applyNumberFormat="1" applyBorder="1"/>
    <xf numFmtId="164" fontId="0" fillId="2" borderId="2" xfId="0" applyNumberFormat="1" applyFill="1" applyBorder="1" applyAlignment="1">
      <alignment horizontal="center" vertical="center"/>
    </xf>
    <xf numFmtId="8" fontId="0" fillId="0" borderId="11" xfId="0" applyNumberFormat="1" applyBorder="1"/>
    <xf numFmtId="164" fontId="0" fillId="2" borderId="11" xfId="0" applyNumberFormat="1" applyFill="1" applyBorder="1" applyAlignment="1">
      <alignment horizontal="center" vertical="center"/>
    </xf>
    <xf numFmtId="0" fontId="0" fillId="0" borderId="20" xfId="0" applyBorder="1"/>
    <xf numFmtId="164" fontId="1" fillId="6" borderId="20" xfId="0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18" xfId="0" applyBorder="1"/>
    <xf numFmtId="165" fontId="0" fillId="5" borderId="32" xfId="0" applyNumberFormat="1" applyFill="1" applyBorder="1" applyAlignment="1" applyProtection="1">
      <alignment horizontal="center" vertical="center"/>
      <protection hidden="1"/>
    </xf>
    <xf numFmtId="0" fontId="0" fillId="41" borderId="0" xfId="0" applyFill="1" applyAlignment="1">
      <alignment vertical="center"/>
    </xf>
    <xf numFmtId="164" fontId="0" fillId="41" borderId="0" xfId="0" applyNumberFormat="1" applyFill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 applyProtection="1">
      <alignment vertical="center"/>
      <protection hidden="1"/>
    </xf>
    <xf numFmtId="9" fontId="20" fillId="0" borderId="0" xfId="1" applyFont="1" applyFill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vertical="center"/>
    </xf>
    <xf numFmtId="0" fontId="23" fillId="0" borderId="0" xfId="0" applyFont="1" applyAlignment="1" applyProtection="1">
      <alignment vertical="center"/>
      <protection hidden="1"/>
    </xf>
    <xf numFmtId="164" fontId="1" fillId="42" borderId="4" xfId="0" applyNumberFormat="1" applyFont="1" applyFill="1" applyBorder="1" applyAlignment="1">
      <alignment horizontal="center" vertical="center"/>
    </xf>
    <xf numFmtId="164" fontId="1" fillId="42" borderId="20" xfId="0" applyNumberFormat="1" applyFont="1" applyFill="1" applyBorder="1" applyAlignment="1">
      <alignment horizontal="center" vertical="center"/>
    </xf>
    <xf numFmtId="165" fontId="0" fillId="5" borderId="11" xfId="0" applyNumberFormat="1" applyFill="1" applyBorder="1" applyAlignment="1" applyProtection="1">
      <alignment horizontal="center" vertical="center"/>
      <protection hidden="1"/>
    </xf>
    <xf numFmtId="0" fontId="1" fillId="44" borderId="15" xfId="0" applyFont="1" applyFill="1" applyBorder="1" applyAlignment="1" applyProtection="1">
      <alignment horizontal="center" vertical="center"/>
      <protection hidden="1"/>
    </xf>
    <xf numFmtId="164" fontId="0" fillId="43" borderId="6" xfId="0" applyNumberFormat="1" applyFill="1" applyBorder="1" applyAlignment="1" applyProtection="1">
      <alignment horizontal="center" vertical="center"/>
      <protection hidden="1"/>
    </xf>
    <xf numFmtId="164" fontId="0" fillId="43" borderId="11" xfId="0" applyNumberFormat="1" applyFill="1" applyBorder="1" applyAlignment="1" applyProtection="1">
      <alignment horizontal="center" vertical="center"/>
      <protection hidden="1"/>
    </xf>
    <xf numFmtId="165" fontId="2" fillId="4" borderId="15" xfId="0" applyNumberFormat="1" applyFont="1" applyFill="1" applyBorder="1" applyAlignment="1" applyProtection="1">
      <alignment horizontal="center" vertical="center"/>
      <protection hidden="1"/>
    </xf>
    <xf numFmtId="165" fontId="0" fillId="5" borderId="6" xfId="0" applyNumberFormat="1" applyFill="1" applyBorder="1" applyAlignment="1" applyProtection="1">
      <alignment horizontal="center" vertical="center"/>
      <protection hidden="1"/>
    </xf>
    <xf numFmtId="0" fontId="22" fillId="0" borderId="0" xfId="0" applyFont="1" applyAlignment="1">
      <alignment vertical="center"/>
    </xf>
    <xf numFmtId="0" fontId="0" fillId="0" borderId="5" xfId="0" applyBorder="1"/>
    <xf numFmtId="0" fontId="0" fillId="0" borderId="35" xfId="0" applyBorder="1"/>
    <xf numFmtId="8" fontId="0" fillId="0" borderId="6" xfId="0" applyNumberFormat="1" applyBorder="1"/>
    <xf numFmtId="164" fontId="0" fillId="2" borderId="6" xfId="0" applyNumberFormat="1" applyFill="1" applyBorder="1" applyAlignment="1">
      <alignment horizontal="center" vertical="center"/>
    </xf>
    <xf numFmtId="164" fontId="1" fillId="42" borderId="6" xfId="0" applyNumberFormat="1" applyFont="1" applyFill="1" applyBorder="1" applyAlignment="1">
      <alignment horizontal="center" vertical="center"/>
    </xf>
    <xf numFmtId="164" fontId="1" fillId="42" borderId="34" xfId="0" applyNumberFormat="1" applyFont="1" applyFill="1" applyBorder="1" applyAlignment="1">
      <alignment horizontal="center" vertical="center"/>
    </xf>
    <xf numFmtId="8" fontId="0" fillId="0" borderId="0" xfId="0" applyNumberFormat="1"/>
    <xf numFmtId="0" fontId="0" fillId="0" borderId="0" xfId="0" applyAlignment="1" applyProtection="1">
      <alignment vertical="center" readingOrder="1"/>
      <protection hidden="1"/>
    </xf>
    <xf numFmtId="0" fontId="0" fillId="0" borderId="0" xfId="0" applyAlignment="1" applyProtection="1">
      <alignment horizontal="left" vertical="center" readingOrder="1"/>
      <protection hidden="1"/>
    </xf>
    <xf numFmtId="164" fontId="0" fillId="0" borderId="0" xfId="0" applyNumberFormat="1" applyAlignment="1" applyProtection="1">
      <alignment horizontal="left" vertical="center" readingOrder="1"/>
      <protection hidden="1"/>
    </xf>
    <xf numFmtId="165" fontId="0" fillId="0" borderId="0" xfId="0" applyNumberFormat="1" applyAlignment="1" applyProtection="1">
      <alignment horizontal="center" vertical="center" readingOrder="1"/>
      <protection hidden="1"/>
    </xf>
    <xf numFmtId="165" fontId="0" fillId="0" borderId="0" xfId="0" applyNumberFormat="1" applyAlignment="1" applyProtection="1">
      <alignment horizontal="left" vertical="center" readingOrder="1"/>
      <protection hidden="1"/>
    </xf>
    <xf numFmtId="0" fontId="27" fillId="0" borderId="0" xfId="0" applyFont="1" applyAlignment="1" applyProtection="1">
      <alignment horizontal="left" vertical="center" readingOrder="1"/>
      <protection hidden="1"/>
    </xf>
    <xf numFmtId="0" fontId="23" fillId="0" borderId="0" xfId="0" applyFont="1" applyAlignment="1" applyProtection="1">
      <alignment vertical="center" readingOrder="1"/>
      <protection hidden="1"/>
    </xf>
    <xf numFmtId="0" fontId="1" fillId="0" borderId="0" xfId="0" applyFont="1" applyAlignment="1" applyProtection="1">
      <alignment vertical="center" readingOrder="1"/>
      <protection hidden="1"/>
    </xf>
    <xf numFmtId="9" fontId="20" fillId="0" borderId="0" xfId="1" applyFont="1" applyFill="1" applyAlignment="1" applyProtection="1">
      <alignment vertical="center" readingOrder="1"/>
      <protection hidden="1"/>
    </xf>
    <xf numFmtId="0" fontId="26" fillId="0" borderId="0" xfId="0" applyFont="1" applyAlignment="1" applyProtection="1">
      <alignment horizontal="center" vertical="center" readingOrder="1"/>
      <protection hidden="1"/>
    </xf>
    <xf numFmtId="0" fontId="1" fillId="0" borderId="0" xfId="0" applyFont="1" applyAlignment="1" applyProtection="1">
      <alignment horizontal="left" vertical="center" readingOrder="1"/>
      <protection hidden="1"/>
    </xf>
    <xf numFmtId="0" fontId="20" fillId="0" borderId="0" xfId="0" applyFont="1" applyAlignment="1" applyProtection="1">
      <alignment horizontal="center" vertical="center" readingOrder="1"/>
      <protection hidden="1"/>
    </xf>
    <xf numFmtId="164" fontId="20" fillId="0" borderId="0" xfId="0" applyNumberFormat="1" applyFont="1" applyAlignment="1" applyProtection="1">
      <alignment horizontal="center" vertical="center" readingOrder="1"/>
      <protection hidden="1"/>
    </xf>
    <xf numFmtId="165" fontId="20" fillId="0" borderId="0" xfId="0" applyNumberFormat="1" applyFont="1" applyAlignment="1" applyProtection="1">
      <alignment horizontal="center" vertical="center" readingOrder="1"/>
      <protection hidden="1"/>
    </xf>
    <xf numFmtId="164" fontId="20" fillId="0" borderId="0" xfId="0" applyNumberFormat="1" applyFont="1" applyAlignment="1" applyProtection="1">
      <alignment horizontal="left" vertical="center" readingOrder="1"/>
      <protection hidden="1"/>
    </xf>
    <xf numFmtId="1" fontId="20" fillId="0" borderId="0" xfId="0" applyNumberFormat="1" applyFont="1" applyAlignment="1" applyProtection="1">
      <alignment horizontal="center" vertical="center" readingOrder="1"/>
      <protection hidden="1"/>
    </xf>
    <xf numFmtId="0" fontId="16" fillId="0" borderId="0" xfId="0" applyFont="1" applyAlignment="1" applyProtection="1">
      <alignment vertical="center" readingOrder="1"/>
      <protection hidden="1"/>
    </xf>
    <xf numFmtId="164" fontId="16" fillId="0" borderId="0" xfId="0" applyNumberFormat="1" applyFont="1" applyAlignment="1" applyProtection="1">
      <alignment horizontal="left" vertical="center" readingOrder="1"/>
      <protection hidden="1"/>
    </xf>
    <xf numFmtId="165" fontId="16" fillId="0" borderId="0" xfId="0" applyNumberFormat="1" applyFont="1" applyAlignment="1" applyProtection="1">
      <alignment horizontal="left" vertical="center" readingOrder="1"/>
      <protection hidden="1"/>
    </xf>
    <xf numFmtId="0" fontId="16" fillId="0" borderId="0" xfId="0" applyFont="1" applyAlignment="1" applyProtection="1">
      <alignment horizontal="left" vertical="center" readingOrder="1"/>
      <protection hidden="1"/>
    </xf>
    <xf numFmtId="0" fontId="26" fillId="0" borderId="0" xfId="0" applyFont="1" applyAlignment="1" applyProtection="1">
      <alignment vertical="center" readingOrder="1"/>
      <protection hidden="1"/>
    </xf>
    <xf numFmtId="0" fontId="16" fillId="0" borderId="0" xfId="0" applyFont="1" applyAlignment="1" applyProtection="1">
      <alignment horizontal="center" vertical="center" readingOrder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" fillId="0" borderId="0" xfId="0" applyNumberFormat="1" applyFon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0" fontId="0" fillId="51" borderId="0" xfId="0" applyFill="1"/>
    <xf numFmtId="0" fontId="1" fillId="0" borderId="0" xfId="0" applyFont="1"/>
    <xf numFmtId="0" fontId="0" fillId="3" borderId="0" xfId="0" applyFill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0" fontId="0" fillId="0" borderId="0" xfId="0" applyProtection="1">
      <protection hidden="1"/>
    </xf>
    <xf numFmtId="0" fontId="0" fillId="47" borderId="0" xfId="0" applyFill="1" applyProtection="1">
      <protection hidden="1"/>
    </xf>
    <xf numFmtId="0" fontId="0" fillId="47" borderId="0" xfId="0" applyFill="1" applyAlignment="1" applyProtection="1">
      <alignment vertical="center" wrapText="1"/>
      <protection hidden="1"/>
    </xf>
    <xf numFmtId="0" fontId="0" fillId="47" borderId="49" xfId="0" applyFill="1" applyBorder="1" applyProtection="1">
      <protection hidden="1"/>
    </xf>
    <xf numFmtId="0" fontId="0" fillId="47" borderId="50" xfId="0" applyFill="1" applyBorder="1" applyProtection="1">
      <protection hidden="1"/>
    </xf>
    <xf numFmtId="0" fontId="0" fillId="47" borderId="52" xfId="0" applyFill="1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51" borderId="49" xfId="0" applyFill="1" applyBorder="1" applyAlignment="1" applyProtection="1">
      <alignment vertical="center"/>
      <protection hidden="1"/>
    </xf>
    <xf numFmtId="0" fontId="0" fillId="51" borderId="50" xfId="0" applyFill="1" applyBorder="1" applyAlignment="1" applyProtection="1">
      <alignment vertical="center"/>
      <protection hidden="1"/>
    </xf>
    <xf numFmtId="0" fontId="0" fillId="51" borderId="51" xfId="0" applyFill="1" applyBorder="1" applyAlignment="1" applyProtection="1">
      <alignment vertical="center"/>
      <protection hidden="1"/>
    </xf>
    <xf numFmtId="0" fontId="28" fillId="51" borderId="52" xfId="0" applyFont="1" applyFill="1" applyBorder="1" applyAlignment="1" applyProtection="1">
      <alignment vertical="center"/>
      <protection hidden="1"/>
    </xf>
    <xf numFmtId="0" fontId="28" fillId="51" borderId="0" xfId="0" applyFont="1" applyFill="1" applyAlignment="1" applyProtection="1">
      <alignment vertical="center"/>
      <protection hidden="1"/>
    </xf>
    <xf numFmtId="0" fontId="16" fillId="51" borderId="0" xfId="0" applyFont="1" applyFill="1" applyAlignment="1" applyProtection="1">
      <alignment vertical="center"/>
      <protection hidden="1"/>
    </xf>
    <xf numFmtId="0" fontId="0" fillId="51" borderId="53" xfId="0" applyFill="1" applyBorder="1" applyAlignment="1" applyProtection="1">
      <alignment vertical="center"/>
      <protection hidden="1"/>
    </xf>
    <xf numFmtId="0" fontId="0" fillId="51" borderId="52" xfId="0" applyFill="1" applyBorder="1" applyAlignment="1" applyProtection="1">
      <alignment vertical="center"/>
      <protection hidden="1"/>
    </xf>
    <xf numFmtId="2" fontId="28" fillId="51" borderId="0" xfId="0" applyNumberFormat="1" applyFont="1" applyFill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0" fontId="16" fillId="51" borderId="52" xfId="0" applyFont="1" applyFill="1" applyBorder="1" applyAlignment="1" applyProtection="1">
      <alignment vertical="center" wrapText="1"/>
      <protection hidden="1"/>
    </xf>
    <xf numFmtId="0" fontId="16" fillId="51" borderId="0" xfId="0" applyFont="1" applyFill="1" applyAlignment="1" applyProtection="1">
      <alignment vertical="center" wrapText="1"/>
      <protection hidden="1"/>
    </xf>
    <xf numFmtId="0" fontId="16" fillId="51" borderId="53" xfId="0" applyFont="1" applyFill="1" applyBorder="1" applyAlignment="1" applyProtection="1">
      <alignment vertical="center" wrapText="1"/>
      <protection hidden="1"/>
    </xf>
    <xf numFmtId="0" fontId="0" fillId="47" borderId="51" xfId="0" applyFill="1" applyBorder="1" applyProtection="1">
      <protection hidden="1"/>
    </xf>
    <xf numFmtId="0" fontId="0" fillId="47" borderId="53" xfId="0" applyFill="1" applyBorder="1" applyProtection="1">
      <protection hidden="1"/>
    </xf>
    <xf numFmtId="165" fontId="29" fillId="51" borderId="0" xfId="0" applyNumberFormat="1" applyFont="1" applyFill="1" applyAlignment="1" applyProtection="1">
      <alignment vertical="center"/>
      <protection hidden="1"/>
    </xf>
    <xf numFmtId="0" fontId="29" fillId="51" borderId="0" xfId="0" applyFont="1" applyFill="1" applyAlignment="1" applyProtection="1">
      <alignment vertical="center"/>
      <protection hidden="1"/>
    </xf>
    <xf numFmtId="0" fontId="1" fillId="51" borderId="52" xfId="0" applyFont="1" applyFill="1" applyBorder="1" applyAlignment="1" applyProtection="1">
      <alignment vertical="center"/>
      <protection hidden="1"/>
    </xf>
    <xf numFmtId="0" fontId="1" fillId="51" borderId="0" xfId="0" applyFont="1" applyFill="1" applyAlignment="1" applyProtection="1">
      <alignment vertical="center"/>
      <protection hidden="1"/>
    </xf>
    <xf numFmtId="0" fontId="30" fillId="51" borderId="0" xfId="0" applyFont="1" applyFill="1" applyAlignment="1" applyProtection="1">
      <alignment vertical="center"/>
      <protection hidden="1"/>
    </xf>
    <xf numFmtId="0" fontId="0" fillId="51" borderId="0" xfId="0" applyFill="1" applyAlignment="1" applyProtection="1">
      <alignment vertical="center"/>
      <protection hidden="1"/>
    </xf>
    <xf numFmtId="0" fontId="1" fillId="51" borderId="54" xfId="0" applyFont="1" applyFill="1" applyBorder="1" applyAlignment="1" applyProtection="1">
      <alignment vertical="center"/>
      <protection hidden="1"/>
    </xf>
    <xf numFmtId="0" fontId="1" fillId="51" borderId="55" xfId="0" applyFont="1" applyFill="1" applyBorder="1" applyAlignment="1" applyProtection="1">
      <alignment vertical="center"/>
      <protection hidden="1"/>
    </xf>
    <xf numFmtId="0" fontId="0" fillId="51" borderId="55" xfId="0" applyFill="1" applyBorder="1" applyAlignment="1" applyProtection="1">
      <alignment vertical="center"/>
      <protection hidden="1"/>
    </xf>
    <xf numFmtId="0" fontId="0" fillId="51" borderId="56" xfId="0" applyFill="1" applyBorder="1" applyAlignment="1" applyProtection="1">
      <alignment vertical="center"/>
      <protection hidden="1"/>
    </xf>
    <xf numFmtId="0" fontId="0" fillId="47" borderId="54" xfId="0" applyFill="1" applyBorder="1" applyProtection="1">
      <protection hidden="1"/>
    </xf>
    <xf numFmtId="0" fontId="0" fillId="47" borderId="55" xfId="0" applyFill="1" applyBorder="1" applyProtection="1">
      <protection hidden="1"/>
    </xf>
    <xf numFmtId="0" fontId="0" fillId="47" borderId="56" xfId="0" applyFill="1" applyBorder="1" applyProtection="1">
      <protection hidden="1"/>
    </xf>
    <xf numFmtId="164" fontId="0" fillId="0" borderId="0" xfId="0" applyNumberFormat="1"/>
    <xf numFmtId="2" fontId="0" fillId="0" borderId="0" xfId="0" applyNumberFormat="1"/>
    <xf numFmtId="0" fontId="4" fillId="0" borderId="0" xfId="0" applyFon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64" fontId="0" fillId="0" borderId="0" xfId="0" applyNumberFormat="1" applyAlignment="1" applyProtection="1">
      <alignment horizontal="center" vertical="center" readingOrder="1"/>
      <protection hidden="1"/>
    </xf>
    <xf numFmtId="164" fontId="32" fillId="47" borderId="0" xfId="0" applyNumberFormat="1" applyFont="1" applyFill="1" applyAlignment="1" applyProtection="1">
      <alignment horizontal="center" vertical="center"/>
      <protection hidden="1"/>
    </xf>
    <xf numFmtId="0" fontId="28" fillId="51" borderId="0" xfId="0" applyFont="1" applyFill="1" applyAlignment="1" applyProtection="1">
      <alignment horizontal="right" vertical="center"/>
      <protection hidden="1"/>
    </xf>
    <xf numFmtId="164" fontId="20" fillId="48" borderId="0" xfId="0" applyNumberFormat="1" applyFont="1" applyFill="1" applyAlignment="1" applyProtection="1">
      <alignment horizontal="right" vertical="center"/>
      <protection hidden="1"/>
    </xf>
    <xf numFmtId="0" fontId="37" fillId="0" borderId="0" xfId="0" applyFont="1" applyAlignment="1" applyProtection="1">
      <alignment horizontal="right" vertical="center"/>
      <protection hidden="1"/>
    </xf>
    <xf numFmtId="0" fontId="37" fillId="0" borderId="0" xfId="0" applyFont="1" applyAlignment="1" applyProtection="1">
      <alignment horizontal="right" vertical="center" wrapText="1"/>
      <protection hidden="1"/>
    </xf>
    <xf numFmtId="49" fontId="34" fillId="47" borderId="0" xfId="45" applyNumberFormat="1" applyFont="1" applyFill="1" applyBorder="1" applyAlignment="1" applyProtection="1">
      <alignment horizontal="left" vertical="center" wrapText="1"/>
      <protection hidden="1"/>
    </xf>
    <xf numFmtId="164" fontId="20" fillId="45" borderId="0" xfId="0" applyNumberFormat="1" applyFont="1" applyFill="1" applyAlignment="1" applyProtection="1">
      <alignment horizontal="right" vertical="center"/>
      <protection locked="0" hidden="1"/>
    </xf>
    <xf numFmtId="164" fontId="20" fillId="48" borderId="0" xfId="0" applyNumberFormat="1" applyFont="1" applyFill="1" applyAlignment="1" applyProtection="1">
      <alignment horizontal="center" vertical="center"/>
      <protection locked="0" hidden="1"/>
    </xf>
    <xf numFmtId="164" fontId="20" fillId="48" borderId="0" xfId="0" applyNumberFormat="1" applyFont="1" applyFill="1" applyAlignment="1" applyProtection="1">
      <alignment horizontal="center" vertical="center"/>
      <protection hidden="1"/>
    </xf>
    <xf numFmtId="0" fontId="32" fillId="48" borderId="0" xfId="0" applyFont="1" applyFill="1" applyAlignment="1" applyProtection="1">
      <alignment horizontal="center" vertical="center"/>
      <protection hidden="1"/>
    </xf>
    <xf numFmtId="0" fontId="36" fillId="50" borderId="0" xfId="0" applyFont="1" applyFill="1" applyAlignment="1" applyProtection="1">
      <alignment horizontal="center" vertical="center"/>
      <protection hidden="1"/>
    </xf>
    <xf numFmtId="0" fontId="32" fillId="47" borderId="0" xfId="0" applyFont="1" applyFill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 wrapText="1"/>
      <protection hidden="1"/>
    </xf>
    <xf numFmtId="0" fontId="31" fillId="46" borderId="49" xfId="0" applyFont="1" applyFill="1" applyBorder="1" applyAlignment="1" applyProtection="1">
      <alignment horizontal="center" vertical="center"/>
      <protection hidden="1"/>
    </xf>
    <xf numFmtId="0" fontId="31" fillId="46" borderId="50" xfId="0" applyFont="1" applyFill="1" applyBorder="1" applyAlignment="1" applyProtection="1">
      <alignment horizontal="center" vertical="center"/>
      <protection hidden="1"/>
    </xf>
    <xf numFmtId="0" fontId="31" fillId="46" borderId="51" xfId="0" applyFont="1" applyFill="1" applyBorder="1" applyAlignment="1" applyProtection="1">
      <alignment horizontal="center" vertical="center"/>
      <protection hidden="1"/>
    </xf>
    <xf numFmtId="0" fontId="31" fillId="46" borderId="54" xfId="0" applyFont="1" applyFill="1" applyBorder="1" applyAlignment="1" applyProtection="1">
      <alignment horizontal="center" vertical="center"/>
      <protection hidden="1"/>
    </xf>
    <xf numFmtId="0" fontId="31" fillId="46" borderId="55" xfId="0" applyFont="1" applyFill="1" applyBorder="1" applyAlignment="1" applyProtection="1">
      <alignment horizontal="center" vertical="center"/>
      <protection hidden="1"/>
    </xf>
    <xf numFmtId="0" fontId="31" fillId="46" borderId="56" xfId="0" applyFont="1" applyFill="1" applyBorder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center"/>
      <protection hidden="1"/>
    </xf>
    <xf numFmtId="0" fontId="36" fillId="49" borderId="0" xfId="0" applyFont="1" applyFill="1" applyAlignment="1" applyProtection="1">
      <alignment horizontal="center" vertical="center"/>
      <protection hidden="1"/>
    </xf>
    <xf numFmtId="0" fontId="16" fillId="51" borderId="0" xfId="0" applyFont="1" applyFill="1" applyAlignment="1" applyProtection="1">
      <alignment horizontal="center" vertical="center"/>
      <protection hidden="1"/>
    </xf>
    <xf numFmtId="0" fontId="0" fillId="48" borderId="57" xfId="0" applyFill="1" applyBorder="1" applyAlignment="1" applyProtection="1">
      <alignment horizontal="center" vertical="center" wrapText="1"/>
      <protection hidden="1"/>
    </xf>
    <xf numFmtId="0" fontId="0" fillId="48" borderId="58" xfId="0" applyFill="1" applyBorder="1" applyAlignment="1" applyProtection="1">
      <alignment horizontal="center" vertical="center" wrapText="1"/>
      <protection hidden="1"/>
    </xf>
    <xf numFmtId="0" fontId="0" fillId="48" borderId="59" xfId="0" applyFill="1" applyBorder="1" applyAlignment="1" applyProtection="1">
      <alignment horizontal="center" vertical="center" wrapText="1"/>
      <protection hidden="1"/>
    </xf>
    <xf numFmtId="0" fontId="0" fillId="48" borderId="60" xfId="0" applyFill="1" applyBorder="1" applyAlignment="1" applyProtection="1">
      <alignment horizontal="center" vertical="center" wrapText="1"/>
      <protection hidden="1"/>
    </xf>
    <xf numFmtId="0" fontId="0" fillId="48" borderId="0" xfId="0" applyFill="1" applyAlignment="1" applyProtection="1">
      <alignment horizontal="center" vertical="center" wrapText="1"/>
      <protection hidden="1"/>
    </xf>
    <xf numFmtId="0" fontId="0" fillId="48" borderId="61" xfId="0" applyFill="1" applyBorder="1" applyAlignment="1" applyProtection="1">
      <alignment horizontal="center" vertical="center" wrapText="1"/>
      <protection hidden="1"/>
    </xf>
    <xf numFmtId="0" fontId="0" fillId="48" borderId="62" xfId="0" applyFill="1" applyBorder="1" applyAlignment="1" applyProtection="1">
      <alignment horizontal="center" vertical="center" wrapText="1"/>
      <protection hidden="1"/>
    </xf>
    <xf numFmtId="0" fontId="0" fillId="48" borderId="63" xfId="0" applyFill="1" applyBorder="1" applyAlignment="1" applyProtection="1">
      <alignment horizontal="center" vertical="center" wrapText="1"/>
      <protection hidden="1"/>
    </xf>
    <xf numFmtId="0" fontId="0" fillId="48" borderId="64" xfId="0" applyFill="1" applyBorder="1" applyAlignment="1" applyProtection="1">
      <alignment horizontal="center" vertical="center" wrapText="1"/>
      <protection hidden="1"/>
    </xf>
    <xf numFmtId="0" fontId="0" fillId="3" borderId="0" xfId="0" applyFill="1" applyAlignment="1" applyProtection="1">
      <alignment horizontal="left"/>
      <protection hidden="1"/>
    </xf>
    <xf numFmtId="0" fontId="38" fillId="45" borderId="0" xfId="0" applyFont="1" applyFill="1" applyAlignment="1" applyProtection="1">
      <alignment horizontal="center" vertical="center"/>
      <protection locked="0" hidden="1"/>
    </xf>
    <xf numFmtId="0" fontId="26" fillId="51" borderId="52" xfId="0" applyFont="1" applyFill="1" applyBorder="1" applyAlignment="1" applyProtection="1">
      <alignment horizontal="center" vertical="center" wrapText="1"/>
      <protection hidden="1"/>
    </xf>
    <xf numFmtId="0" fontId="26" fillId="51" borderId="0" xfId="0" applyFont="1" applyFill="1" applyAlignment="1" applyProtection="1">
      <alignment horizontal="center" vertical="center" wrapText="1"/>
      <protection hidden="1"/>
    </xf>
    <xf numFmtId="0" fontId="26" fillId="51" borderId="53" xfId="0" applyFont="1" applyFill="1" applyBorder="1" applyAlignment="1" applyProtection="1">
      <alignment horizontal="center" vertical="center" wrapText="1"/>
      <protection hidden="1"/>
    </xf>
    <xf numFmtId="0" fontId="33" fillId="47" borderId="0" xfId="0" applyFont="1" applyFill="1" applyAlignment="1" applyProtection="1">
      <alignment horizontal="center" vertical="center" wrapText="1"/>
      <protection hidden="1"/>
    </xf>
    <xf numFmtId="0" fontId="25" fillId="47" borderId="0" xfId="0" applyFont="1" applyFill="1" applyAlignment="1" applyProtection="1">
      <alignment horizontal="center" vertical="center"/>
      <protection hidden="1"/>
    </xf>
    <xf numFmtId="0" fontId="35" fillId="47" borderId="0" xfId="0" applyFont="1" applyFill="1" applyAlignment="1" applyProtection="1">
      <alignment horizontal="left" vertical="center" wrapText="1"/>
      <protection hidden="1"/>
    </xf>
    <xf numFmtId="164" fontId="0" fillId="8" borderId="2" xfId="0" applyNumberFormat="1" applyFill="1" applyBorder="1" applyAlignment="1" applyProtection="1">
      <alignment horizontal="left" vertical="center" readingOrder="1"/>
      <protection hidden="1"/>
    </xf>
    <xf numFmtId="164" fontId="0" fillId="2" borderId="2" xfId="0" applyNumberFormat="1" applyFill="1" applyBorder="1" applyAlignment="1" applyProtection="1">
      <alignment horizontal="left" vertical="center" readingOrder="1"/>
      <protection hidden="1"/>
    </xf>
    <xf numFmtId="165" fontId="0" fillId="5" borderId="2" xfId="0" applyNumberFormat="1" applyFill="1" applyBorder="1" applyAlignment="1" applyProtection="1">
      <alignment horizontal="center" vertical="center" readingOrder="1"/>
      <protection hidden="1"/>
    </xf>
    <xf numFmtId="164" fontId="0" fillId="43" borderId="2" xfId="0" applyNumberFormat="1" applyFill="1" applyBorder="1" applyAlignment="1" applyProtection="1">
      <alignment horizontal="left" vertical="center" readingOrder="1"/>
      <protection hidden="1"/>
    </xf>
    <xf numFmtId="0" fontId="0" fillId="0" borderId="0" xfId="0" applyAlignment="1" applyProtection="1">
      <alignment horizontal="center" vertical="center" readingOrder="1"/>
      <protection hidden="1"/>
    </xf>
    <xf numFmtId="0" fontId="0" fillId="8" borderId="8" xfId="0" applyFill="1" applyBorder="1" applyAlignment="1" applyProtection="1">
      <alignment horizontal="left" vertical="center" readingOrder="1"/>
      <protection hidden="1"/>
    </xf>
    <xf numFmtId="0" fontId="0" fillId="8" borderId="2" xfId="0" applyFill="1" applyBorder="1" applyAlignment="1" applyProtection="1">
      <alignment horizontal="left" vertical="center" readingOrder="1"/>
      <protection hidden="1"/>
    </xf>
    <xf numFmtId="164" fontId="0" fillId="8" borderId="4" xfId="0" applyNumberFormat="1" applyFill="1" applyBorder="1" applyAlignment="1" applyProtection="1">
      <alignment horizontal="left" vertical="center" readingOrder="1"/>
      <protection hidden="1"/>
    </xf>
    <xf numFmtId="0" fontId="1" fillId="7" borderId="19" xfId="0" applyFont="1" applyFill="1" applyBorder="1" applyAlignment="1" applyProtection="1">
      <alignment horizontal="center" vertical="center" readingOrder="1"/>
      <protection hidden="1"/>
    </xf>
    <xf numFmtId="0" fontId="1" fillId="7" borderId="20" xfId="0" applyFont="1" applyFill="1" applyBorder="1" applyAlignment="1" applyProtection="1">
      <alignment horizontal="center" vertical="center" readingOrder="1"/>
      <protection hidden="1"/>
    </xf>
    <xf numFmtId="0" fontId="0" fillId="8" borderId="33" xfId="0" applyFill="1" applyBorder="1" applyAlignment="1" applyProtection="1">
      <alignment horizontal="left" vertical="center" readingOrder="1"/>
      <protection hidden="1"/>
    </xf>
    <xf numFmtId="0" fontId="0" fillId="8" borderId="4" xfId="0" applyFill="1" applyBorder="1" applyAlignment="1" applyProtection="1">
      <alignment horizontal="left" vertical="center" readingOrder="1"/>
      <protection hidden="1"/>
    </xf>
    <xf numFmtId="0" fontId="20" fillId="0" borderId="0" xfId="0" applyFont="1" applyAlignment="1" applyProtection="1">
      <alignment horizontal="left" vertical="center" readingOrder="1"/>
      <protection hidden="1"/>
    </xf>
    <xf numFmtId="0" fontId="20" fillId="0" borderId="0" xfId="0" applyFont="1" applyAlignment="1" applyProtection="1">
      <alignment horizontal="center" vertical="center" readingOrder="1"/>
      <protection hidden="1"/>
    </xf>
    <xf numFmtId="0" fontId="0" fillId="8" borderId="10" xfId="0" applyFill="1" applyBorder="1" applyAlignment="1" applyProtection="1">
      <alignment horizontal="left" vertical="center" readingOrder="1"/>
      <protection hidden="1"/>
    </xf>
    <xf numFmtId="0" fontId="0" fillId="8" borderId="11" xfId="0" applyFill="1" applyBorder="1" applyAlignment="1" applyProtection="1">
      <alignment horizontal="left" vertical="center" readingOrder="1"/>
      <protection hidden="1"/>
    </xf>
    <xf numFmtId="164" fontId="0" fillId="8" borderId="11" xfId="0" applyNumberFormat="1" applyFill="1" applyBorder="1" applyAlignment="1" applyProtection="1">
      <alignment horizontal="left" vertical="center" readingOrder="1"/>
      <protection hidden="1"/>
    </xf>
    <xf numFmtId="165" fontId="1" fillId="4" borderId="20" xfId="0" applyNumberFormat="1" applyFont="1" applyFill="1" applyBorder="1" applyAlignment="1" applyProtection="1">
      <alignment horizontal="center" vertical="center" readingOrder="1"/>
      <protection hidden="1"/>
    </xf>
    <xf numFmtId="165" fontId="0" fillId="5" borderId="4" xfId="0" applyNumberFormat="1" applyFill="1" applyBorder="1" applyAlignment="1" applyProtection="1">
      <alignment horizontal="center" vertical="center" readingOrder="1"/>
      <protection hidden="1"/>
    </xf>
    <xf numFmtId="165" fontId="0" fillId="5" borderId="11" xfId="0" applyNumberFormat="1" applyFill="1" applyBorder="1" applyAlignment="1" applyProtection="1">
      <alignment horizontal="center" vertical="center" readingOrder="1"/>
      <protection hidden="1"/>
    </xf>
    <xf numFmtId="164" fontId="1" fillId="6" borderId="20" xfId="0" applyNumberFormat="1" applyFont="1" applyFill="1" applyBorder="1" applyAlignment="1" applyProtection="1">
      <alignment horizontal="center" vertical="center" readingOrder="1"/>
      <protection hidden="1"/>
    </xf>
    <xf numFmtId="164" fontId="0" fillId="2" borderId="4" xfId="0" applyNumberFormat="1" applyFill="1" applyBorder="1" applyAlignment="1" applyProtection="1">
      <alignment horizontal="left" vertical="center" readingOrder="1"/>
      <protection hidden="1"/>
    </xf>
    <xf numFmtId="164" fontId="0" fillId="2" borderId="11" xfId="0" applyNumberFormat="1" applyFill="1" applyBorder="1" applyAlignment="1" applyProtection="1">
      <alignment horizontal="left" vertical="center" readingOrder="1"/>
      <protection hidden="1"/>
    </xf>
    <xf numFmtId="164" fontId="0" fillId="43" borderId="4" xfId="0" applyNumberFormat="1" applyFill="1" applyBorder="1" applyAlignment="1" applyProtection="1">
      <alignment horizontal="left" vertical="center" readingOrder="1"/>
      <protection hidden="1"/>
    </xf>
    <xf numFmtId="164" fontId="0" fillId="43" borderId="11" xfId="0" applyNumberFormat="1" applyFill="1" applyBorder="1" applyAlignment="1" applyProtection="1">
      <alignment horizontal="left" vertical="center" readingOrder="1"/>
      <protection hidden="1"/>
    </xf>
    <xf numFmtId="0" fontId="1" fillId="7" borderId="42" xfId="0" applyFont="1" applyFill="1" applyBorder="1" applyAlignment="1" applyProtection="1">
      <alignment horizontal="center" vertical="center" readingOrder="1"/>
      <protection hidden="1"/>
    </xf>
    <xf numFmtId="0" fontId="1" fillId="7" borderId="41" xfId="0" applyFont="1" applyFill="1" applyBorder="1" applyAlignment="1" applyProtection="1">
      <alignment horizontal="center" vertical="center" readingOrder="1"/>
      <protection hidden="1"/>
    </xf>
    <xf numFmtId="165" fontId="0" fillId="5" borderId="9" xfId="0" applyNumberFormat="1" applyFill="1" applyBorder="1" applyAlignment="1" applyProtection="1">
      <alignment horizontal="center" vertical="center" readingOrder="1"/>
      <protection hidden="1"/>
    </xf>
    <xf numFmtId="164" fontId="0" fillId="8" borderId="43" xfId="0" applyNumberFormat="1" applyFill="1" applyBorder="1" applyAlignment="1" applyProtection="1">
      <alignment horizontal="left" vertical="center" readingOrder="1"/>
      <protection hidden="1"/>
    </xf>
    <xf numFmtId="164" fontId="0" fillId="8" borderId="35" xfId="0" applyNumberFormat="1" applyFill="1" applyBorder="1" applyAlignment="1" applyProtection="1">
      <alignment horizontal="left" vertical="center" readingOrder="1"/>
      <protection hidden="1"/>
    </xf>
    <xf numFmtId="164" fontId="0" fillId="8" borderId="44" xfId="0" applyNumberFormat="1" applyFill="1" applyBorder="1" applyAlignment="1" applyProtection="1">
      <alignment horizontal="left" vertical="center" readingOrder="1"/>
      <protection hidden="1"/>
    </xf>
    <xf numFmtId="164" fontId="0" fillId="8" borderId="3" xfId="0" applyNumberFormat="1" applyFill="1" applyBorder="1" applyAlignment="1" applyProtection="1">
      <alignment horizontal="left" vertical="center" readingOrder="1"/>
      <protection hidden="1"/>
    </xf>
    <xf numFmtId="165" fontId="0" fillId="5" borderId="12" xfId="0" applyNumberFormat="1" applyFill="1" applyBorder="1" applyAlignment="1" applyProtection="1">
      <alignment horizontal="center" vertical="center" readingOrder="1"/>
      <protection hidden="1"/>
    </xf>
    <xf numFmtId="0" fontId="1" fillId="44" borderId="42" xfId="0" applyFont="1" applyFill="1" applyBorder="1" applyAlignment="1" applyProtection="1">
      <alignment horizontal="center" vertical="center" readingOrder="1"/>
      <protection hidden="1"/>
    </xf>
    <xf numFmtId="0" fontId="1" fillId="44" borderId="40" xfId="0" applyFont="1" applyFill="1" applyBorder="1" applyAlignment="1" applyProtection="1">
      <alignment horizontal="center" vertical="center" readingOrder="1"/>
      <protection hidden="1"/>
    </xf>
    <xf numFmtId="0" fontId="1" fillId="44" borderId="41" xfId="0" applyFont="1" applyFill="1" applyBorder="1" applyAlignment="1" applyProtection="1">
      <alignment horizontal="center" vertical="center" readingOrder="1"/>
      <protection hidden="1"/>
    </xf>
    <xf numFmtId="165" fontId="1" fillId="4" borderId="21" xfId="0" applyNumberFormat="1" applyFont="1" applyFill="1" applyBorder="1" applyAlignment="1" applyProtection="1">
      <alignment horizontal="center" vertical="center" readingOrder="1"/>
      <protection hidden="1"/>
    </xf>
    <xf numFmtId="165" fontId="0" fillId="5" borderId="14" xfId="0" applyNumberFormat="1" applyFill="1" applyBorder="1" applyAlignment="1" applyProtection="1">
      <alignment horizontal="center" vertical="center" readingOrder="1"/>
      <protection hidden="1"/>
    </xf>
    <xf numFmtId="165" fontId="0" fillId="5" borderId="44" xfId="0" applyNumberFormat="1" applyFill="1" applyBorder="1" applyAlignment="1" applyProtection="1">
      <alignment horizontal="center" vertical="center" readingOrder="1"/>
      <protection hidden="1"/>
    </xf>
    <xf numFmtId="165" fontId="0" fillId="5" borderId="3" xfId="0" applyNumberFormat="1" applyFill="1" applyBorder="1" applyAlignment="1" applyProtection="1">
      <alignment horizontal="center" vertical="center" readingOrder="1"/>
      <protection hidden="1"/>
    </xf>
    <xf numFmtId="165" fontId="0" fillId="5" borderId="46" xfId="0" applyNumberFormat="1" applyFill="1" applyBorder="1" applyAlignment="1" applyProtection="1">
      <alignment horizontal="center" vertical="center" readingOrder="1"/>
      <protection hidden="1"/>
    </xf>
    <xf numFmtId="164" fontId="0" fillId="43" borderId="43" xfId="0" applyNumberFormat="1" applyFill="1" applyBorder="1" applyAlignment="1" applyProtection="1">
      <alignment horizontal="left" vertical="center" readingOrder="1"/>
      <protection hidden="1"/>
    </xf>
    <xf numFmtId="164" fontId="0" fillId="43" borderId="39" xfId="0" applyNumberFormat="1" applyFill="1" applyBorder="1" applyAlignment="1" applyProtection="1">
      <alignment horizontal="left" vertical="center" readingOrder="1"/>
      <protection hidden="1"/>
    </xf>
    <xf numFmtId="164" fontId="0" fillId="43" borderId="35" xfId="0" applyNumberFormat="1" applyFill="1" applyBorder="1" applyAlignment="1" applyProtection="1">
      <alignment horizontal="left" vertical="center" readingOrder="1"/>
      <protection hidden="1"/>
    </xf>
    <xf numFmtId="164" fontId="0" fillId="43" borderId="44" xfId="0" applyNumberFormat="1" applyFill="1" applyBorder="1" applyAlignment="1" applyProtection="1">
      <alignment horizontal="left" vertical="center" readingOrder="1"/>
      <protection hidden="1"/>
    </xf>
    <xf numFmtId="164" fontId="0" fillId="43" borderId="37" xfId="0" applyNumberFormat="1" applyFill="1" applyBorder="1" applyAlignment="1" applyProtection="1">
      <alignment horizontal="left" vertical="center" readingOrder="1"/>
      <protection hidden="1"/>
    </xf>
    <xf numFmtId="164" fontId="0" fillId="43" borderId="3" xfId="0" applyNumberFormat="1" applyFill="1" applyBorder="1" applyAlignment="1" applyProtection="1">
      <alignment horizontal="left" vertical="center" readingOrder="1"/>
      <protection hidden="1"/>
    </xf>
    <xf numFmtId="0" fontId="0" fillId="8" borderId="38" xfId="0" applyFill="1" applyBorder="1" applyAlignment="1" applyProtection="1">
      <alignment horizontal="left" vertical="center" readingOrder="1"/>
      <protection hidden="1"/>
    </xf>
    <xf numFmtId="0" fontId="0" fillId="8" borderId="39" xfId="0" applyFill="1" applyBorder="1" applyAlignment="1" applyProtection="1">
      <alignment horizontal="left" vertical="center" readingOrder="1"/>
      <protection hidden="1"/>
    </xf>
    <xf numFmtId="0" fontId="0" fillId="8" borderId="35" xfId="0" applyFill="1" applyBorder="1" applyAlignment="1" applyProtection="1">
      <alignment horizontal="left" vertical="center" readingOrder="1"/>
      <protection hidden="1"/>
    </xf>
    <xf numFmtId="0" fontId="0" fillId="8" borderId="36" xfId="0" applyFill="1" applyBorder="1" applyAlignment="1" applyProtection="1">
      <alignment horizontal="left" vertical="center" readingOrder="1"/>
      <protection hidden="1"/>
    </xf>
    <xf numFmtId="0" fontId="0" fillId="8" borderId="37" xfId="0" applyFill="1" applyBorder="1" applyAlignment="1" applyProtection="1">
      <alignment horizontal="left" vertical="center" readingOrder="1"/>
      <protection hidden="1"/>
    </xf>
    <xf numFmtId="0" fontId="0" fillId="8" borderId="3" xfId="0" applyFill="1" applyBorder="1" applyAlignment="1" applyProtection="1">
      <alignment horizontal="left" vertical="center" readingOrder="1"/>
      <protection hidden="1"/>
    </xf>
    <xf numFmtId="165" fontId="0" fillId="5" borderId="43" xfId="0" applyNumberFormat="1" applyFill="1" applyBorder="1" applyAlignment="1" applyProtection="1">
      <alignment horizontal="center" vertical="center" readingOrder="1"/>
      <protection hidden="1"/>
    </xf>
    <xf numFmtId="165" fontId="0" fillId="5" borderId="35" xfId="0" applyNumberFormat="1" applyFill="1" applyBorder="1" applyAlignment="1" applyProtection="1">
      <alignment horizontal="center" vertical="center" readingOrder="1"/>
      <protection hidden="1"/>
    </xf>
    <xf numFmtId="0" fontId="1" fillId="44" borderId="20" xfId="0" applyFont="1" applyFill="1" applyBorder="1" applyAlignment="1" applyProtection="1">
      <alignment horizontal="center" vertical="center" readingOrder="1"/>
      <protection hidden="1"/>
    </xf>
    <xf numFmtId="165" fontId="0" fillId="5" borderId="47" xfId="0" applyNumberFormat="1" applyFill="1" applyBorder="1" applyAlignment="1" applyProtection="1">
      <alignment horizontal="center" vertical="center" readingOrder="1"/>
      <protection hidden="1"/>
    </xf>
    <xf numFmtId="164" fontId="0" fillId="2" borderId="43" xfId="0" applyNumberFormat="1" applyFill="1" applyBorder="1" applyAlignment="1" applyProtection="1">
      <alignment horizontal="left" vertical="center" readingOrder="1"/>
      <protection hidden="1"/>
    </xf>
    <xf numFmtId="164" fontId="0" fillId="2" borderId="39" xfId="0" applyNumberFormat="1" applyFill="1" applyBorder="1" applyAlignment="1" applyProtection="1">
      <alignment horizontal="left" vertical="center" readingOrder="1"/>
      <protection hidden="1"/>
    </xf>
    <xf numFmtId="164" fontId="0" fillId="2" borderId="35" xfId="0" applyNumberFormat="1" applyFill="1" applyBorder="1" applyAlignment="1" applyProtection="1">
      <alignment horizontal="left" vertical="center" readingOrder="1"/>
      <protection hidden="1"/>
    </xf>
    <xf numFmtId="164" fontId="0" fillId="2" borderId="44" xfId="0" applyNumberFormat="1" applyFill="1" applyBorder="1" applyAlignment="1" applyProtection="1">
      <alignment horizontal="left" vertical="center" readingOrder="1"/>
      <protection hidden="1"/>
    </xf>
    <xf numFmtId="164" fontId="0" fillId="2" borderId="37" xfId="0" applyNumberFormat="1" applyFill="1" applyBorder="1" applyAlignment="1" applyProtection="1">
      <alignment horizontal="left" vertical="center" readingOrder="1"/>
      <protection hidden="1"/>
    </xf>
    <xf numFmtId="164" fontId="0" fillId="2" borderId="3" xfId="0" applyNumberFormat="1" applyFill="1" applyBorder="1" applyAlignment="1" applyProtection="1">
      <alignment horizontal="left" vertical="center" readingOrder="1"/>
      <protection hidden="1"/>
    </xf>
    <xf numFmtId="0" fontId="1" fillId="7" borderId="15" xfId="0" applyFont="1" applyFill="1" applyBorder="1" applyAlignment="1" applyProtection="1">
      <alignment horizontal="center" vertical="center" readingOrder="1"/>
      <protection hidden="1"/>
    </xf>
    <xf numFmtId="164" fontId="0" fillId="8" borderId="6" xfId="0" applyNumberFormat="1" applyFill="1" applyBorder="1" applyAlignment="1" applyProtection="1">
      <alignment horizontal="left" vertical="center" readingOrder="1"/>
      <protection hidden="1"/>
    </xf>
    <xf numFmtId="165" fontId="1" fillId="4" borderId="15" xfId="0" applyNumberFormat="1" applyFont="1" applyFill="1" applyBorder="1" applyAlignment="1" applyProtection="1">
      <alignment horizontal="center" vertical="center" readingOrder="1"/>
      <protection hidden="1"/>
    </xf>
    <xf numFmtId="165" fontId="1" fillId="4" borderId="16" xfId="0" applyNumberFormat="1" applyFont="1" applyFill="1" applyBorder="1" applyAlignment="1" applyProtection="1">
      <alignment horizontal="center" vertical="center" readingOrder="1"/>
      <protection hidden="1"/>
    </xf>
    <xf numFmtId="0" fontId="1" fillId="44" borderId="15" xfId="0" applyFont="1" applyFill="1" applyBorder="1" applyAlignment="1" applyProtection="1">
      <alignment horizontal="center" vertical="center" readingOrder="1"/>
      <protection hidden="1"/>
    </xf>
    <xf numFmtId="165" fontId="0" fillId="5" borderId="6" xfId="0" applyNumberFormat="1" applyFill="1" applyBorder="1" applyAlignment="1" applyProtection="1">
      <alignment horizontal="center" vertical="center" readingOrder="1"/>
      <protection hidden="1"/>
    </xf>
    <xf numFmtId="165" fontId="0" fillId="5" borderId="7" xfId="0" applyNumberFormat="1" applyFill="1" applyBorder="1" applyAlignment="1" applyProtection="1">
      <alignment horizontal="center" vertical="center" readingOrder="1"/>
      <protection hidden="1"/>
    </xf>
    <xf numFmtId="0" fontId="1" fillId="7" borderId="17" xfId="0" applyFont="1" applyFill="1" applyBorder="1" applyAlignment="1" applyProtection="1">
      <alignment horizontal="center" vertical="center" readingOrder="1"/>
      <protection hidden="1"/>
    </xf>
    <xf numFmtId="0" fontId="0" fillId="8" borderId="5" xfId="0" applyFill="1" applyBorder="1" applyAlignment="1" applyProtection="1">
      <alignment horizontal="left" vertical="center" readingOrder="1"/>
      <protection hidden="1"/>
    </xf>
    <xf numFmtId="0" fontId="0" fillId="8" borderId="6" xfId="0" applyFill="1" applyBorder="1" applyAlignment="1" applyProtection="1">
      <alignment horizontal="left" vertical="center" readingOrder="1"/>
      <protection hidden="1"/>
    </xf>
    <xf numFmtId="164" fontId="0" fillId="2" borderId="6" xfId="0" applyNumberFormat="1" applyFill="1" applyBorder="1" applyAlignment="1" applyProtection="1">
      <alignment horizontal="left" vertical="center" readingOrder="1"/>
      <protection hidden="1"/>
    </xf>
    <xf numFmtId="164" fontId="1" fillId="6" borderId="15" xfId="0" applyNumberFormat="1" applyFont="1" applyFill="1" applyBorder="1" applyAlignment="1" applyProtection="1">
      <alignment horizontal="center" vertical="center" readingOrder="1"/>
      <protection hidden="1"/>
    </xf>
    <xf numFmtId="164" fontId="0" fillId="43" borderId="6" xfId="0" applyNumberFormat="1" applyFill="1" applyBorder="1" applyAlignment="1" applyProtection="1">
      <alignment horizontal="left" vertical="center" readingOrder="1"/>
      <protection hidden="1"/>
    </xf>
    <xf numFmtId="165" fontId="0" fillId="5" borderId="34" xfId="0" applyNumberFormat="1" applyFill="1" applyBorder="1" applyAlignment="1" applyProtection="1">
      <alignment horizontal="center" vertical="center" readingOrder="1"/>
      <protection hidden="1"/>
    </xf>
    <xf numFmtId="164" fontId="0" fillId="43" borderId="34" xfId="0" applyNumberFormat="1" applyFill="1" applyBorder="1" applyAlignment="1" applyProtection="1">
      <alignment horizontal="left" vertical="center" readingOrder="1"/>
      <protection hidden="1"/>
    </xf>
    <xf numFmtId="165" fontId="0" fillId="5" borderId="32" xfId="0" applyNumberFormat="1" applyFill="1" applyBorder="1" applyAlignment="1" applyProtection="1">
      <alignment horizontal="center" vertical="center" readingOrder="1"/>
      <protection hidden="1"/>
    </xf>
    <xf numFmtId="0" fontId="0" fillId="8" borderId="48" xfId="0" applyFill="1" applyBorder="1" applyAlignment="1" applyProtection="1">
      <alignment horizontal="left" vertical="center" readingOrder="1"/>
      <protection hidden="1"/>
    </xf>
    <xf numFmtId="0" fontId="0" fillId="8" borderId="34" xfId="0" applyFill="1" applyBorder="1" applyAlignment="1" applyProtection="1">
      <alignment horizontal="left" vertical="center" readingOrder="1"/>
      <protection hidden="1"/>
    </xf>
    <xf numFmtId="164" fontId="0" fillId="8" borderId="34" xfId="0" applyNumberFormat="1" applyFill="1" applyBorder="1" applyAlignment="1" applyProtection="1">
      <alignment horizontal="left" vertical="center" readingOrder="1"/>
      <protection hidden="1"/>
    </xf>
    <xf numFmtId="164" fontId="0" fillId="2" borderId="34" xfId="0" applyNumberFormat="1" applyFill="1" applyBorder="1" applyAlignment="1" applyProtection="1">
      <alignment horizontal="left" vertical="center" readingOrder="1"/>
      <protection hidden="1"/>
    </xf>
    <xf numFmtId="164" fontId="0" fillId="2" borderId="65" xfId="0" applyNumberFormat="1" applyFill="1" applyBorder="1" applyAlignment="1" applyProtection="1">
      <alignment horizontal="center" vertical="center" readingOrder="1"/>
      <protection hidden="1"/>
    </xf>
    <xf numFmtId="164" fontId="0" fillId="2" borderId="66" xfId="0" applyNumberFormat="1" applyFill="1" applyBorder="1" applyAlignment="1" applyProtection="1">
      <alignment horizontal="center" vertical="center" readingOrder="1"/>
      <protection hidden="1"/>
    </xf>
    <xf numFmtId="164" fontId="0" fillId="2" borderId="67" xfId="0" applyNumberFormat="1" applyFill="1" applyBorder="1" applyAlignment="1" applyProtection="1">
      <alignment horizontal="center" vertical="center" readingOrder="1"/>
      <protection hidden="1"/>
    </xf>
    <xf numFmtId="0" fontId="0" fillId="8" borderId="33" xfId="0" quotePrefix="1" applyFill="1" applyBorder="1" applyAlignment="1" applyProtection="1">
      <alignment horizontal="left" vertical="center" readingOrder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1" fillId="7" borderId="45" xfId="0" applyFont="1" applyFill="1" applyBorder="1" applyAlignment="1" applyProtection="1">
      <alignment horizontal="center" vertical="center" readingOrder="1"/>
      <protection hidden="1"/>
    </xf>
    <xf numFmtId="0" fontId="1" fillId="7" borderId="13" xfId="0" applyFont="1" applyFill="1" applyBorder="1" applyAlignment="1" applyProtection="1">
      <alignment horizontal="center" vertical="center" readingOrder="1"/>
      <protection hidden="1"/>
    </xf>
    <xf numFmtId="0" fontId="1" fillId="44" borderId="45" xfId="0" applyFont="1" applyFill="1" applyBorder="1" applyAlignment="1" applyProtection="1">
      <alignment horizontal="center" vertical="center" readingOrder="1"/>
      <protection hidden="1"/>
    </xf>
    <xf numFmtId="0" fontId="1" fillId="44" borderId="1" xfId="0" applyFont="1" applyFill="1" applyBorder="1" applyAlignment="1" applyProtection="1">
      <alignment horizontal="center" vertical="center" readingOrder="1"/>
      <protection hidden="1"/>
    </xf>
    <xf numFmtId="0" fontId="1" fillId="44" borderId="13" xfId="0" applyFont="1" applyFill="1" applyBorder="1" applyAlignment="1" applyProtection="1">
      <alignment horizontal="center" vertical="center" readingOrder="1"/>
      <protection hidden="1"/>
    </xf>
    <xf numFmtId="0" fontId="0" fillId="8" borderId="19" xfId="0" applyFill="1" applyBorder="1" applyAlignment="1" applyProtection="1">
      <alignment horizontal="left" vertical="center" readingOrder="1"/>
      <protection hidden="1"/>
    </xf>
    <xf numFmtId="0" fontId="0" fillId="8" borderId="20" xfId="0" applyFill="1" applyBorder="1" applyAlignment="1" applyProtection="1">
      <alignment horizontal="left" vertical="center" readingOrder="1"/>
      <protection hidden="1"/>
    </xf>
    <xf numFmtId="164" fontId="0" fillId="8" borderId="20" xfId="0" applyNumberFormat="1" applyFill="1" applyBorder="1" applyAlignment="1" applyProtection="1">
      <alignment horizontal="left" vertical="center" readingOrder="1"/>
      <protection hidden="1"/>
    </xf>
    <xf numFmtId="164" fontId="0" fillId="2" borderId="20" xfId="0" applyNumberFormat="1" applyFill="1" applyBorder="1" applyAlignment="1" applyProtection="1">
      <alignment horizontal="left" vertical="center" readingOrder="1"/>
      <protection hidden="1"/>
    </xf>
    <xf numFmtId="165" fontId="0" fillId="5" borderId="20" xfId="0" applyNumberFormat="1" applyFill="1" applyBorder="1" applyAlignment="1" applyProtection="1">
      <alignment horizontal="center" vertical="center" readingOrder="1"/>
      <protection hidden="1"/>
    </xf>
    <xf numFmtId="164" fontId="0" fillId="43" borderId="20" xfId="0" applyNumberFormat="1" applyFill="1" applyBorder="1" applyAlignment="1" applyProtection="1">
      <alignment horizontal="left" vertical="center" readingOrder="1"/>
      <protection hidden="1"/>
    </xf>
    <xf numFmtId="165" fontId="0" fillId="5" borderId="21" xfId="0" applyNumberFormat="1" applyFill="1" applyBorder="1" applyAlignment="1" applyProtection="1">
      <alignment horizontal="center" vertical="center" readingOrder="1"/>
      <protection hidden="1"/>
    </xf>
    <xf numFmtId="0" fontId="1" fillId="7" borderId="17" xfId="0" applyFont="1" applyFill="1" applyBorder="1" applyAlignment="1" applyProtection="1">
      <alignment horizontal="center" vertical="center"/>
      <protection hidden="1"/>
    </xf>
    <xf numFmtId="0" fontId="1" fillId="7" borderId="15" xfId="0" applyFont="1" applyFill="1" applyBorder="1" applyAlignment="1" applyProtection="1">
      <alignment horizontal="center" vertical="center"/>
      <protection hidden="1"/>
    </xf>
    <xf numFmtId="0" fontId="0" fillId="8" borderId="5" xfId="0" applyFill="1" applyBorder="1" applyAlignment="1" applyProtection="1">
      <alignment horizontal="left" vertical="center"/>
      <protection hidden="1"/>
    </xf>
    <xf numFmtId="0" fontId="0" fillId="8" borderId="6" xfId="0" applyFill="1" applyBorder="1" applyAlignment="1" applyProtection="1">
      <alignment horizontal="left" vertical="center"/>
      <protection hidden="1"/>
    </xf>
    <xf numFmtId="0" fontId="0" fillId="8" borderId="10" xfId="0" applyFill="1" applyBorder="1" applyAlignment="1" applyProtection="1">
      <alignment horizontal="left" vertical="center"/>
      <protection hidden="1"/>
    </xf>
    <xf numFmtId="0" fontId="0" fillId="8" borderId="11" xfId="0" applyFill="1" applyBorder="1" applyAlignment="1" applyProtection="1">
      <alignment horizontal="left" vertical="center"/>
      <protection hidden="1"/>
    </xf>
    <xf numFmtId="0" fontId="0" fillId="0" borderId="0" xfId="0" applyAlignment="1">
      <alignment horizontal="right"/>
    </xf>
    <xf numFmtId="164" fontId="0" fillId="8" borderId="65" xfId="0" applyNumberFormat="1" applyFill="1" applyBorder="1" applyAlignment="1" applyProtection="1">
      <alignment horizontal="left" vertical="center" readingOrder="1"/>
      <protection hidden="1"/>
    </xf>
    <xf numFmtId="164" fontId="0" fillId="8" borderId="18" xfId="0" applyNumberFormat="1" applyFill="1" applyBorder="1" applyAlignment="1" applyProtection="1">
      <alignment horizontal="left" vertical="center" readingOrder="1"/>
      <protection hidden="1"/>
    </xf>
    <xf numFmtId="0" fontId="1" fillId="46" borderId="8" xfId="0" applyFont="1" applyFill="1" applyBorder="1" applyAlignment="1" applyProtection="1">
      <alignment horizontal="left" vertical="center" readingOrder="1"/>
      <protection hidden="1"/>
    </xf>
    <xf numFmtId="0" fontId="1" fillId="46" borderId="2" xfId="0" applyFont="1" applyFill="1" applyBorder="1" applyAlignment="1" applyProtection="1">
      <alignment horizontal="left" vertical="center" readingOrder="1"/>
      <protection hidden="1"/>
    </xf>
    <xf numFmtId="164" fontId="1" fillId="46" borderId="2" xfId="0" applyNumberFormat="1" applyFont="1" applyFill="1" applyBorder="1" applyAlignment="1" applyProtection="1">
      <alignment horizontal="left" vertical="center" readingOrder="1"/>
      <protection hidden="1"/>
    </xf>
    <xf numFmtId="0" fontId="1" fillId="46" borderId="10" xfId="0" applyFont="1" applyFill="1" applyBorder="1" applyAlignment="1" applyProtection="1">
      <alignment horizontal="left" vertical="center" readingOrder="1"/>
      <protection hidden="1"/>
    </xf>
    <xf numFmtId="0" fontId="1" fillId="46" borderId="11" xfId="0" applyFont="1" applyFill="1" applyBorder="1" applyAlignment="1" applyProtection="1">
      <alignment horizontal="left" vertical="center" readingOrder="1"/>
      <protection hidden="1"/>
    </xf>
    <xf numFmtId="164" fontId="1" fillId="46" borderId="11" xfId="0" applyNumberFormat="1" applyFont="1" applyFill="1" applyBorder="1" applyAlignment="1" applyProtection="1">
      <alignment horizontal="left" vertical="center" readingOrder="1"/>
      <protection hidden="1"/>
    </xf>
    <xf numFmtId="0" fontId="1" fillId="46" borderId="0" xfId="0" applyFont="1" applyFill="1" applyAlignment="1" applyProtection="1">
      <alignment horizontal="center" vertical="center" readingOrder="1"/>
      <protection hidden="1"/>
    </xf>
  </cellXfs>
  <cellStyles count="46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Estilo 2" xfId="43" xr:uid="{BFEF3D64-5D3F-4987-8833-6F0EA29C8818}"/>
    <cellStyle name="Moeda" xfId="45" builtinId="4"/>
    <cellStyle name="Neutro" xfId="9" builtinId="28" customBuiltin="1"/>
    <cellStyle name="Normal" xfId="0" builtinId="0"/>
    <cellStyle name="Normal 3" xfId="44" xr:uid="{FFAB4424-82A9-4AE2-839A-420DD66B4385}"/>
    <cellStyle name="Nota" xfId="16" builtinId="10" customBuiltin="1"/>
    <cellStyle name="Porcentagem" xfId="1" builtinId="5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1C3248"/>
      <color rgb="FFE87722"/>
      <color rgb="FFCC00FF"/>
      <color rgb="FFFE1E1E"/>
      <color rgb="FFEAEAE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Demais Linhas'!A1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hyperlink" Target="#Puris!A1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3.jpg"/><Relationship Id="rId1" Type="http://schemas.openxmlformats.org/officeDocument/2006/relationships/image" Target="../media/image14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hyperlink" Target="#Hom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9525</xdr:rowOff>
    </xdr:from>
    <xdr:ext cx="5166414" cy="468013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48E82E19-F260-E80B-1E9E-D2DF7565C7DD}"/>
            </a:ext>
          </a:extLst>
        </xdr:cNvPr>
        <xdr:cNvSpPr txBox="1"/>
      </xdr:nvSpPr>
      <xdr:spPr>
        <a:xfrm>
          <a:off x="0" y="2143125"/>
          <a:ext cx="5166414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 b="1">
              <a:solidFill>
                <a:schemeClr val="bg1"/>
              </a:solidFill>
            </a:rPr>
            <a:t>Preço</a:t>
          </a:r>
          <a:r>
            <a:rPr lang="pt-BR" sz="2400" b="1" baseline="0">
              <a:solidFill>
                <a:schemeClr val="bg1"/>
              </a:solidFill>
            </a:rPr>
            <a:t> Minímo Recomendado de Venda</a:t>
          </a:r>
          <a:endParaRPr lang="pt-BR" sz="2400" b="1">
            <a:solidFill>
              <a:schemeClr val="bg1"/>
            </a:solidFill>
          </a:endParaRPr>
        </a:p>
      </xdr:txBody>
    </xdr:sp>
    <xdr:clientData/>
  </xdr:oneCellAnchor>
  <xdr:oneCellAnchor>
    <xdr:from>
      <xdr:col>15</xdr:col>
      <xdr:colOff>253401</xdr:colOff>
      <xdr:row>25</xdr:row>
      <xdr:rowOff>58341</xdr:rowOff>
    </xdr:from>
    <xdr:ext cx="1297599" cy="327141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CE10FBF-313D-499D-8E4A-F4AB2CCAA7DE}"/>
            </a:ext>
          </a:extLst>
        </xdr:cNvPr>
        <xdr:cNvSpPr txBox="1"/>
      </xdr:nvSpPr>
      <xdr:spPr>
        <a:xfrm>
          <a:off x="6193401" y="4858341"/>
          <a:ext cx="1297599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500">
              <a:solidFill>
                <a:schemeClr val="bg1"/>
              </a:solidFill>
            </a:rPr>
            <a:t>Marca Própria</a:t>
          </a:r>
        </a:p>
      </xdr:txBody>
    </xdr:sp>
    <xdr:clientData/>
  </xdr:oneCellAnchor>
  <xdr:oneCellAnchor>
    <xdr:from>
      <xdr:col>1</xdr:col>
      <xdr:colOff>177165</xdr:colOff>
      <xdr:row>7</xdr:row>
      <xdr:rowOff>125730</xdr:rowOff>
    </xdr:from>
    <xdr:ext cx="1785617" cy="468013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EAC8C1EF-881E-4713-ABD5-FFEB7E0F4B0D}"/>
            </a:ext>
          </a:extLst>
        </xdr:cNvPr>
        <xdr:cNvSpPr txBox="1"/>
      </xdr:nvSpPr>
      <xdr:spPr>
        <a:xfrm>
          <a:off x="581528" y="1446650"/>
          <a:ext cx="1785617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>
              <a:solidFill>
                <a:schemeClr val="bg1"/>
              </a:solidFill>
            </a:rPr>
            <a:t>Sugestão de:</a:t>
          </a:r>
        </a:p>
      </xdr:txBody>
    </xdr:sp>
    <xdr:clientData/>
  </xdr:oneCellAnchor>
  <xdr:oneCellAnchor>
    <xdr:from>
      <xdr:col>0</xdr:col>
      <xdr:colOff>101001</xdr:colOff>
      <xdr:row>26</xdr:row>
      <xdr:rowOff>62541</xdr:rowOff>
    </xdr:from>
    <xdr:ext cx="3501023" cy="280205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C18C7961-8BE6-4837-A644-17B7AC054EEF}"/>
            </a:ext>
          </a:extLst>
        </xdr:cNvPr>
        <xdr:cNvSpPr txBox="1"/>
      </xdr:nvSpPr>
      <xdr:spPr>
        <a:xfrm>
          <a:off x="101001" y="4968815"/>
          <a:ext cx="350102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200">
              <a:solidFill>
                <a:schemeClr val="bg1"/>
              </a:solidFill>
            </a:rPr>
            <a:t>Para acessar os preços clique no ícone</a:t>
          </a:r>
          <a:r>
            <a:rPr lang="pt-BR" sz="1200" baseline="0">
              <a:solidFill>
                <a:schemeClr val="bg1"/>
              </a:solidFill>
            </a:rPr>
            <a:t> de cada Linha.</a:t>
          </a:r>
          <a:endParaRPr lang="pt-BR" sz="1200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0</xdr:colOff>
      <xdr:row>12</xdr:row>
      <xdr:rowOff>24765</xdr:rowOff>
    </xdr:from>
    <xdr:ext cx="3382144" cy="468013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4AF2E0E7-F111-4870-A3E0-0F0FCFF24D28}"/>
            </a:ext>
          </a:extLst>
        </xdr:cNvPr>
        <xdr:cNvSpPr txBox="1"/>
      </xdr:nvSpPr>
      <xdr:spPr>
        <a:xfrm>
          <a:off x="0" y="2520315"/>
          <a:ext cx="3382144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 b="1">
              <a:solidFill>
                <a:schemeClr val="bg1"/>
              </a:solidFill>
            </a:rPr>
            <a:t>Preço</a:t>
          </a:r>
          <a:r>
            <a:rPr lang="pt-BR" sz="2400" b="1" baseline="0">
              <a:solidFill>
                <a:schemeClr val="bg1"/>
              </a:solidFill>
            </a:rPr>
            <a:t> Sugerido de Venda</a:t>
          </a:r>
          <a:endParaRPr lang="pt-BR" sz="2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16</xdr:col>
      <xdr:colOff>6757</xdr:colOff>
      <xdr:row>4</xdr:row>
      <xdr:rowOff>166917</xdr:rowOff>
    </xdr:from>
    <xdr:to>
      <xdr:col>18</xdr:col>
      <xdr:colOff>384379</xdr:colOff>
      <xdr:row>7</xdr:row>
      <xdr:rowOff>19990</xdr:rowOff>
    </xdr:to>
    <xdr:pic>
      <xdr:nvPicPr>
        <xdr:cNvPr id="13" name="Imagem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27BD56-A762-FAF7-D325-D91F30EA5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6710" y="921728"/>
          <a:ext cx="1186348" cy="422992"/>
        </a:xfrm>
        <a:prstGeom prst="rect">
          <a:avLst/>
        </a:prstGeom>
      </xdr:spPr>
    </xdr:pic>
    <xdr:clientData/>
  </xdr:twoCellAnchor>
  <xdr:twoCellAnchor editAs="oneCell">
    <xdr:from>
      <xdr:col>16</xdr:col>
      <xdr:colOff>162741</xdr:colOff>
      <xdr:row>13</xdr:row>
      <xdr:rowOff>82777</xdr:rowOff>
    </xdr:from>
    <xdr:to>
      <xdr:col>18</xdr:col>
      <xdr:colOff>274543</xdr:colOff>
      <xdr:row>16</xdr:row>
      <xdr:rowOff>59595</xdr:rowOff>
    </xdr:to>
    <xdr:pic>
      <xdr:nvPicPr>
        <xdr:cNvPr id="14" name="Imagem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5FC64B-E9CB-74C5-CA9B-EE476EC7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2694" y="2535914"/>
          <a:ext cx="918623" cy="539116"/>
        </a:xfrm>
        <a:prstGeom prst="rect">
          <a:avLst/>
        </a:prstGeom>
      </xdr:spPr>
    </xdr:pic>
    <xdr:clientData/>
  </xdr:twoCellAnchor>
  <xdr:twoCellAnchor editAs="oneCell">
    <xdr:from>
      <xdr:col>16</xdr:col>
      <xdr:colOff>240713</xdr:colOff>
      <xdr:row>8</xdr:row>
      <xdr:rowOff>38812</xdr:rowOff>
    </xdr:from>
    <xdr:to>
      <xdr:col>18</xdr:col>
      <xdr:colOff>215661</xdr:colOff>
      <xdr:row>12</xdr:row>
      <xdr:rowOff>2388</xdr:rowOff>
    </xdr:to>
    <xdr:pic>
      <xdr:nvPicPr>
        <xdr:cNvPr id="18" name="Imagem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17674B-D3B2-B65E-A43D-4576EC86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0666" y="1548435"/>
          <a:ext cx="785579" cy="718387"/>
        </a:xfrm>
        <a:prstGeom prst="rect">
          <a:avLst/>
        </a:prstGeom>
      </xdr:spPr>
    </xdr:pic>
    <xdr:clientData/>
  </xdr:twoCellAnchor>
  <xdr:twoCellAnchor editAs="oneCell">
    <xdr:from>
      <xdr:col>16</xdr:col>
      <xdr:colOff>143774</xdr:colOff>
      <xdr:row>17</xdr:row>
      <xdr:rowOff>157935</xdr:rowOff>
    </xdr:from>
    <xdr:to>
      <xdr:col>18</xdr:col>
      <xdr:colOff>235717</xdr:colOff>
      <xdr:row>19</xdr:row>
      <xdr:rowOff>96606</xdr:rowOff>
    </xdr:to>
    <xdr:pic>
      <xdr:nvPicPr>
        <xdr:cNvPr id="20" name="Imagem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E950B2-074C-31DF-368A-FE93A00F7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727" y="3365883"/>
          <a:ext cx="898764" cy="319887"/>
        </a:xfrm>
        <a:prstGeom prst="rect">
          <a:avLst/>
        </a:prstGeom>
      </xdr:spPr>
    </xdr:pic>
    <xdr:clientData/>
  </xdr:twoCellAnchor>
  <xdr:twoCellAnchor editAs="oneCell">
    <xdr:from>
      <xdr:col>16</xdr:col>
      <xdr:colOff>156000</xdr:colOff>
      <xdr:row>0</xdr:row>
      <xdr:rowOff>174000</xdr:rowOff>
    </xdr:from>
    <xdr:to>
      <xdr:col>18</xdr:col>
      <xdr:colOff>252167</xdr:colOff>
      <xdr:row>3</xdr:row>
      <xdr:rowOff>58769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5102A77-7CAE-4EDF-3D7B-C28CABECF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8000" y="174000"/>
          <a:ext cx="888167" cy="4607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257175</xdr:colOff>
      <xdr:row>38</xdr:row>
      <xdr:rowOff>19049</xdr:rowOff>
    </xdr:from>
    <xdr:to>
      <xdr:col>17</xdr:col>
      <xdr:colOff>257175</xdr:colOff>
      <xdr:row>40</xdr:row>
      <xdr:rowOff>133349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1FF0B3B-86A7-4A30-A1C8-C1C5E1B07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720" y="4232909"/>
          <a:ext cx="1905" cy="502920"/>
        </a:xfrm>
        <a:prstGeom prst="rect">
          <a:avLst/>
        </a:prstGeom>
      </xdr:spPr>
    </xdr:pic>
    <xdr:clientData/>
  </xdr:twoCellAnchor>
  <xdr:twoCellAnchor>
    <xdr:from>
      <xdr:col>29</xdr:col>
      <xdr:colOff>28433</xdr:colOff>
      <xdr:row>11</xdr:row>
      <xdr:rowOff>156381</xdr:rowOff>
    </xdr:from>
    <xdr:to>
      <xdr:col>30</xdr:col>
      <xdr:colOff>209411</xdr:colOff>
      <xdr:row>14</xdr:row>
      <xdr:rowOff>135484</xdr:rowOff>
    </xdr:to>
    <xdr:sp macro="" textlink="">
      <xdr:nvSpPr>
        <xdr:cNvPr id="4" name="Símbolo de &quot;Não Permitido&quot; 3">
          <a:extLst>
            <a:ext uri="{FF2B5EF4-FFF2-40B4-BE49-F238E27FC236}">
              <a16:creationId xmlns:a16="http://schemas.microsoft.com/office/drawing/2014/main" id="{FE3D11EF-2E2D-445E-84E6-5AE033787981}"/>
            </a:ext>
          </a:extLst>
        </xdr:cNvPr>
        <xdr:cNvSpPr/>
      </xdr:nvSpPr>
      <xdr:spPr>
        <a:xfrm>
          <a:off x="11572164" y="2189329"/>
          <a:ext cx="579038" cy="533543"/>
        </a:xfrm>
        <a:prstGeom prst="noSmoking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3</xdr:col>
      <xdr:colOff>352568</xdr:colOff>
      <xdr:row>2</xdr:row>
      <xdr:rowOff>56865</xdr:rowOff>
    </xdr:from>
    <xdr:to>
      <xdr:col>9</xdr:col>
      <xdr:colOff>73430</xdr:colOff>
      <xdr:row>7</xdr:row>
      <xdr:rowOff>184383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C871F58-87E4-41CD-1A9F-5B614F83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747" y="443552"/>
          <a:ext cx="2109220" cy="1094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311058</xdr:colOff>
      <xdr:row>29</xdr:row>
      <xdr:rowOff>85453</xdr:rowOff>
    </xdr:from>
    <xdr:to>
      <xdr:col>38</xdr:col>
      <xdr:colOff>289835</xdr:colOff>
      <xdr:row>32</xdr:row>
      <xdr:rowOff>87032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19450A9-FCC8-E12A-3644-C8C147682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3094" y="5609953"/>
          <a:ext cx="1951812" cy="573079"/>
        </a:xfrm>
        <a:prstGeom prst="rect">
          <a:avLst/>
        </a:prstGeom>
      </xdr:spPr>
    </xdr:pic>
    <xdr:clientData/>
  </xdr:twoCellAnchor>
  <xdr:twoCellAnchor editAs="oneCell">
    <xdr:from>
      <xdr:col>34</xdr:col>
      <xdr:colOff>157569</xdr:colOff>
      <xdr:row>40</xdr:row>
      <xdr:rowOff>116476</xdr:rowOff>
    </xdr:from>
    <xdr:to>
      <xdr:col>38</xdr:col>
      <xdr:colOff>56086</xdr:colOff>
      <xdr:row>43</xdr:row>
      <xdr:rowOff>96881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38EA01D0-92F6-4A56-A9A1-53F73C5E8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4212" y="7736476"/>
          <a:ext cx="1605916" cy="536665"/>
        </a:xfrm>
        <a:prstGeom prst="rect">
          <a:avLst/>
        </a:prstGeom>
      </xdr:spPr>
    </xdr:pic>
    <xdr:clientData/>
  </xdr:twoCellAnchor>
  <xdr:twoCellAnchor editAs="oneCell">
    <xdr:from>
      <xdr:col>1</xdr:col>
      <xdr:colOff>204716</xdr:colOff>
      <xdr:row>1</xdr:row>
      <xdr:rowOff>170598</xdr:rowOff>
    </xdr:from>
    <xdr:to>
      <xdr:col>6</xdr:col>
      <xdr:colOff>323638</xdr:colOff>
      <xdr:row>7</xdr:row>
      <xdr:rowOff>104772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FDDB59D-A43E-E777-DFB1-8315D09D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76" y="363941"/>
          <a:ext cx="2109220" cy="1094234"/>
        </a:xfrm>
        <a:prstGeom prst="rect">
          <a:avLst/>
        </a:prstGeom>
      </xdr:spPr>
    </xdr:pic>
    <xdr:clientData/>
  </xdr:twoCellAnchor>
  <xdr:twoCellAnchor editAs="oneCell">
    <xdr:from>
      <xdr:col>19</xdr:col>
      <xdr:colOff>11373</xdr:colOff>
      <xdr:row>1</xdr:row>
      <xdr:rowOff>11373</xdr:rowOff>
    </xdr:from>
    <xdr:to>
      <xdr:col>30</xdr:col>
      <xdr:colOff>34121</xdr:colOff>
      <xdr:row>8</xdr:row>
      <xdr:rowOff>96349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A2D1F3A9-1303-CC5C-5D1D-CF779B131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239" y="204716"/>
          <a:ext cx="4401404" cy="1438379"/>
        </a:xfrm>
        <a:prstGeom prst="rect">
          <a:avLst/>
        </a:prstGeom>
      </xdr:spPr>
    </xdr:pic>
    <xdr:clientData/>
  </xdr:twoCellAnchor>
  <xdr:twoCellAnchor editAs="oneCell">
    <xdr:from>
      <xdr:col>9</xdr:col>
      <xdr:colOff>90986</xdr:colOff>
      <xdr:row>6</xdr:row>
      <xdr:rowOff>170596</xdr:rowOff>
    </xdr:from>
    <xdr:to>
      <xdr:col>14</xdr:col>
      <xdr:colOff>140284</xdr:colOff>
      <xdr:row>11</xdr:row>
      <xdr:rowOff>88501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B81A683-4411-896E-0ED4-D13E13897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523" y="1330656"/>
          <a:ext cx="2153328" cy="884621"/>
        </a:xfrm>
        <a:prstGeom prst="rect">
          <a:avLst/>
        </a:prstGeom>
      </xdr:spPr>
    </xdr:pic>
    <xdr:clientData/>
  </xdr:twoCellAnchor>
  <xdr:twoCellAnchor editAs="oneCell">
    <xdr:from>
      <xdr:col>33</xdr:col>
      <xdr:colOff>582180</xdr:colOff>
      <xdr:row>4</xdr:row>
      <xdr:rowOff>34119</xdr:rowOff>
    </xdr:from>
    <xdr:to>
      <xdr:col>37</xdr:col>
      <xdr:colOff>115880</xdr:colOff>
      <xdr:row>10</xdr:row>
      <xdr:rowOff>170596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2ED1BDD0-1473-02C1-1DDD-F67334B19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1881" y="807492"/>
          <a:ext cx="1512626" cy="1296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368353</xdr:colOff>
      <xdr:row>42</xdr:row>
      <xdr:rowOff>100376</xdr:rowOff>
    </xdr:from>
    <xdr:to>
      <xdr:col>5</xdr:col>
      <xdr:colOff>93352</xdr:colOff>
      <xdr:row>45</xdr:row>
      <xdr:rowOff>19100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F150BEB5-1E37-7413-AF38-D420E9D95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53" y="7640764"/>
          <a:ext cx="1728633" cy="474983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299356</xdr:colOff>
      <xdr:row>14</xdr:row>
      <xdr:rowOff>29120</xdr:rowOff>
    </xdr:from>
    <xdr:to>
      <xdr:col>4</xdr:col>
      <xdr:colOff>285888</xdr:colOff>
      <xdr:row>19</xdr:row>
      <xdr:rowOff>1877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3203BDEC-2EF4-6F95-E567-6F5070AD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6" y="2696120"/>
          <a:ext cx="1564961" cy="919570"/>
        </a:xfrm>
        <a:prstGeom prst="rect">
          <a:avLst/>
        </a:prstGeom>
      </xdr:spPr>
    </xdr:pic>
    <xdr:clientData/>
  </xdr:twoCellAnchor>
  <xdr:twoCellAnchor editAs="oneCell">
    <xdr:from>
      <xdr:col>0</xdr:col>
      <xdr:colOff>229143</xdr:colOff>
      <xdr:row>24</xdr:row>
      <xdr:rowOff>186689</xdr:rowOff>
    </xdr:from>
    <xdr:to>
      <xdr:col>5</xdr:col>
      <xdr:colOff>134430</xdr:colOff>
      <xdr:row>33</xdr:row>
      <xdr:rowOff>171177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F40B622D-6BBE-20DF-CA93-53A04C22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143" y="4758689"/>
          <a:ext cx="1866893" cy="1706608"/>
        </a:xfrm>
        <a:prstGeom prst="rect">
          <a:avLst/>
        </a:prstGeom>
      </xdr:spPr>
    </xdr:pic>
    <xdr:clientData/>
  </xdr:twoCellAnchor>
  <xdr:twoCellAnchor editAs="oneCell">
    <xdr:from>
      <xdr:col>28</xdr:col>
      <xdr:colOff>56865</xdr:colOff>
      <xdr:row>33</xdr:row>
      <xdr:rowOff>136479</xdr:rowOff>
    </xdr:from>
    <xdr:to>
      <xdr:col>32</xdr:col>
      <xdr:colOff>289276</xdr:colOff>
      <xdr:row>37</xdr:row>
      <xdr:rowOff>170769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60F3B2D-E629-9838-F5A1-8D106F790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2537" y="6516807"/>
          <a:ext cx="1828459" cy="811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352567</xdr:colOff>
      <xdr:row>23</xdr:row>
      <xdr:rowOff>181970</xdr:rowOff>
    </xdr:from>
    <xdr:to>
      <xdr:col>32</xdr:col>
      <xdr:colOff>60676</xdr:colOff>
      <xdr:row>28</xdr:row>
      <xdr:rowOff>57343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C2A5698-6D48-83B6-08D1-D16FF82E9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0179" y="4628866"/>
          <a:ext cx="1694597" cy="845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136478</xdr:colOff>
      <xdr:row>14</xdr:row>
      <xdr:rowOff>79612</xdr:rowOff>
    </xdr:from>
    <xdr:to>
      <xdr:col>31</xdr:col>
      <xdr:colOff>362193</xdr:colOff>
      <xdr:row>18</xdr:row>
      <xdr:rowOff>132668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4AC1C2C-C370-60EA-8948-CA7AF9BE6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2150" y="2786418"/>
          <a:ext cx="1406559" cy="830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232012</xdr:colOff>
      <xdr:row>29</xdr:row>
      <xdr:rowOff>72788</xdr:rowOff>
    </xdr:from>
    <xdr:to>
      <xdr:col>31</xdr:col>
      <xdr:colOff>55136</xdr:colOff>
      <xdr:row>32</xdr:row>
      <xdr:rowOff>94795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E41B3C5F-A0B2-43E5-942D-231D43EA4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7684" y="5679743"/>
          <a:ext cx="1013493" cy="598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227463</xdr:colOff>
      <xdr:row>42</xdr:row>
      <xdr:rowOff>11374</xdr:rowOff>
    </xdr:from>
    <xdr:to>
      <xdr:col>32</xdr:col>
      <xdr:colOff>129908</xdr:colOff>
      <xdr:row>45</xdr:row>
      <xdr:rowOff>132668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4B56FC4-ECB2-848E-D3CF-3813EEDEF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3135" y="7551762"/>
          <a:ext cx="1487063" cy="705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136478</xdr:colOff>
      <xdr:row>2</xdr:row>
      <xdr:rowOff>125104</xdr:rowOff>
    </xdr:from>
    <xdr:to>
      <xdr:col>8</xdr:col>
      <xdr:colOff>255399</xdr:colOff>
      <xdr:row>8</xdr:row>
      <xdr:rowOff>59279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3BA088F-3676-C0F8-A729-D3B1742B9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657" y="511791"/>
          <a:ext cx="2109220" cy="10942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259080</xdr:colOff>
      <xdr:row>0</xdr:row>
      <xdr:rowOff>60960</xdr:rowOff>
    </xdr:from>
    <xdr:to>
      <xdr:col>7</xdr:col>
      <xdr:colOff>306638</xdr:colOff>
      <xdr:row>2</xdr:row>
      <xdr:rowOff>162261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8AF421-E1A0-44D2-92E6-A24984B0B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5620" y="60960"/>
          <a:ext cx="497138" cy="465156"/>
        </a:xfrm>
        <a:prstGeom prst="rect">
          <a:avLst/>
        </a:prstGeom>
      </xdr:spPr>
    </xdr:pic>
    <xdr:clientData/>
  </xdr:twoCellAnchor>
  <xdr:oneCellAnchor>
    <xdr:from>
      <xdr:col>5</xdr:col>
      <xdr:colOff>506738</xdr:colOff>
      <xdr:row>2</xdr:row>
      <xdr:rowOff>127793</xdr:rowOff>
    </xdr:from>
    <xdr:ext cx="1023935" cy="280205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E50FC15E-8373-4991-8E58-E1AB88F947EB}"/>
            </a:ext>
          </a:extLst>
        </xdr:cNvPr>
        <xdr:cNvSpPr txBox="1"/>
      </xdr:nvSpPr>
      <xdr:spPr>
        <a:xfrm>
          <a:off x="2792738" y="493553"/>
          <a:ext cx="102393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200" b="1">
              <a:solidFill>
                <a:srgbClr val="E87722"/>
              </a:solidFill>
            </a:rPr>
            <a:t>Página Inicial</a:t>
          </a:r>
        </a:p>
      </xdr:txBody>
    </xdr:sp>
    <xdr:clientData/>
  </xdr:oneCellAnchor>
  <xdr:twoCellAnchor editAs="oneCell">
    <xdr:from>
      <xdr:col>9</xdr:col>
      <xdr:colOff>502921</xdr:colOff>
      <xdr:row>13</xdr:row>
      <xdr:rowOff>129540</xdr:rowOff>
    </xdr:from>
    <xdr:to>
      <xdr:col>12</xdr:col>
      <xdr:colOff>19051</xdr:colOff>
      <xdr:row>17</xdr:row>
      <xdr:rowOff>2411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35B88CFF-96C4-59E6-450D-401B697FF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8701" y="2529840"/>
          <a:ext cx="1836420" cy="6043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023D9-3EE7-4888-ADE4-DCEC953E6633}">
  <sheetPr codeName="Planilha1"/>
  <dimension ref="A1:T28"/>
  <sheetViews>
    <sheetView showGridLines="0" tabSelected="1" zoomScale="127" zoomScaleNormal="127" workbookViewId="0">
      <selection activeCell="H3" sqref="H3"/>
    </sheetView>
  </sheetViews>
  <sheetFormatPr defaultColWidth="0" defaultRowHeight="15" customHeight="1" zeroHeight="1" x14ac:dyDescent="0.3"/>
  <cols>
    <col min="1" max="15" width="5.77734375" customWidth="1"/>
    <col min="16" max="16" width="4.5546875" customWidth="1"/>
    <col min="17" max="19" width="5.77734375" style="81" customWidth="1"/>
    <col min="20" max="20" width="5.77734375" customWidth="1"/>
    <col min="21" max="16384" width="5.77734375" hidden="1"/>
  </cols>
  <sheetData>
    <row r="1" spans="4:13" ht="15" customHeight="1" x14ac:dyDescent="0.3"/>
    <row r="2" spans="4:13" ht="15" customHeight="1" x14ac:dyDescent="0.3">
      <c r="D2" s="45"/>
      <c r="E2" s="27"/>
      <c r="F2" s="27"/>
      <c r="G2" s="27"/>
      <c r="H2" s="27"/>
      <c r="I2" s="27"/>
      <c r="J2" s="27"/>
      <c r="K2" s="27"/>
      <c r="L2" s="27"/>
      <c r="M2" s="27"/>
    </row>
    <row r="3" spans="4:13" ht="15" customHeight="1" x14ac:dyDescent="0.3"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4:13" ht="15" customHeight="1" x14ac:dyDescent="0.3"/>
    <row r="5" spans="4:13" ht="15" customHeight="1" x14ac:dyDescent="0.3"/>
    <row r="6" spans="4:13" ht="15" customHeight="1" x14ac:dyDescent="0.3"/>
    <row r="7" spans="4:13" ht="15" customHeight="1" x14ac:dyDescent="0.3"/>
    <row r="8" spans="4:13" ht="15" customHeight="1" x14ac:dyDescent="0.3"/>
    <row r="9" spans="4:13" ht="15" customHeight="1" x14ac:dyDescent="0.3"/>
    <row r="10" spans="4:13" ht="15" customHeight="1" x14ac:dyDescent="0.3"/>
    <row r="11" spans="4:13" ht="15" customHeight="1" x14ac:dyDescent="0.3"/>
    <row r="12" spans="4:13" ht="15" customHeight="1" x14ac:dyDescent="0.3"/>
    <row r="13" spans="4:13" ht="15" customHeight="1" x14ac:dyDescent="0.3"/>
    <row r="14" spans="4:13" ht="15" customHeight="1" x14ac:dyDescent="0.3"/>
    <row r="15" spans="4:13" ht="15" customHeight="1" x14ac:dyDescent="0.3"/>
    <row r="16" spans="4:13" ht="15" customHeight="1" x14ac:dyDescent="0.3"/>
    <row r="17" ht="15" customHeight="1" x14ac:dyDescent="0.3"/>
    <row r="18" ht="15" customHeight="1" x14ac:dyDescent="0.3"/>
    <row r="19" ht="15" customHeight="1" x14ac:dyDescent="0.3"/>
    <row r="20" ht="15" customHeight="1" x14ac:dyDescent="0.3"/>
    <row r="21" ht="15" customHeight="1" x14ac:dyDescent="0.3"/>
    <row r="22" ht="15" customHeight="1" x14ac:dyDescent="0.3"/>
    <row r="23" ht="15" customHeight="1" x14ac:dyDescent="0.3"/>
    <row r="24" ht="15" customHeight="1" x14ac:dyDescent="0.3"/>
    <row r="25" ht="15" customHeight="1" x14ac:dyDescent="0.3"/>
    <row r="26" ht="15" customHeight="1" x14ac:dyDescent="0.3"/>
    <row r="27" ht="15" customHeight="1" x14ac:dyDescent="0.3"/>
    <row r="28" ht="15" customHeight="1" x14ac:dyDescent="0.3"/>
  </sheetData>
  <sheetProtection algorithmName="SHA-512" hashValue="txo2hZMCyFhnrvYoTNS8Bz3mXOJCrnCT96572I4hj19ccQtwXBSyI1gGBgq6fWwabOePEZ67ELGtzoPA4R1WMw==" saltValue="s/ygDCg6DFc7nkoCnkmc7w==" spinCount="100000" sheet="1" objects="1" scenarios="1"/>
  <pageMargins left="0.511811024" right="0.511811024" top="0.78740157499999996" bottom="0.78740157499999996" header="0.31496062000000002" footer="0.31496062000000002"/>
  <pageSetup paperSize="9" orientation="landscape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E723A-E861-46F0-87BD-70EA4D70CD37}">
  <sheetPr>
    <tabColor rgb="FFFFFF00"/>
  </sheetPr>
  <dimension ref="A1:AW259"/>
  <sheetViews>
    <sheetView showGridLines="0" zoomScale="67" zoomScaleNormal="67" workbookViewId="0">
      <selection activeCell="AA9" sqref="AA9"/>
    </sheetView>
  </sheetViews>
  <sheetFormatPr defaultColWidth="0" defaultRowHeight="0" customHeight="1" zeroHeight="1" x14ac:dyDescent="0.3"/>
  <cols>
    <col min="1" max="49" width="5.77734375" customWidth="1"/>
    <col min="50" max="16384" width="8.88671875" hidden="1"/>
  </cols>
  <sheetData>
    <row r="1" spans="1:49" ht="15" customHeight="1" x14ac:dyDescent="0.3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</row>
    <row r="2" spans="1:49" ht="15" customHeight="1" x14ac:dyDescent="0.3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</row>
    <row r="3" spans="1:49" ht="15" customHeight="1" x14ac:dyDescent="0.3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</row>
    <row r="4" spans="1:49" ht="15" customHeight="1" x14ac:dyDescent="0.3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</row>
    <row r="5" spans="1:49" ht="15" customHeight="1" x14ac:dyDescent="0.3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</row>
    <row r="6" spans="1:49" ht="15" customHeight="1" x14ac:dyDescent="0.3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</row>
    <row r="7" spans="1:49" ht="15" customHeight="1" x14ac:dyDescent="0.3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</row>
    <row r="8" spans="1:49" ht="15" customHeight="1" x14ac:dyDescent="0.3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</row>
    <row r="9" spans="1:49" ht="15" customHeight="1" x14ac:dyDescent="0.3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</row>
    <row r="10" spans="1:49" ht="15" customHeight="1" x14ac:dyDescent="0.3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</row>
    <row r="11" spans="1:49" ht="15" customHeight="1" x14ac:dyDescent="0.3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</row>
    <row r="12" spans="1:49" ht="15" customHeight="1" x14ac:dyDescent="0.3">
      <c r="A12" s="85"/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</row>
    <row r="13" spans="1:49" ht="15" customHeight="1" x14ac:dyDescent="0.3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</row>
    <row r="14" spans="1:49" ht="15" customHeight="1" thickBot="1" x14ac:dyDescent="0.35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144" t="s">
        <v>90</v>
      </c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85"/>
      <c r="AW14" s="85"/>
    </row>
    <row r="15" spans="1:49" ht="15" customHeight="1" x14ac:dyDescent="0.3">
      <c r="A15" s="85"/>
      <c r="B15" s="85"/>
      <c r="C15" s="92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4"/>
      <c r="O15" s="85"/>
      <c r="P15" s="85"/>
      <c r="Q15" s="85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85"/>
      <c r="AW15" s="85"/>
    </row>
    <row r="16" spans="1:49" ht="15" customHeight="1" x14ac:dyDescent="0.3">
      <c r="A16" s="85"/>
      <c r="B16" s="85"/>
      <c r="C16" s="95"/>
      <c r="D16" s="96" t="s">
        <v>111</v>
      </c>
      <c r="E16" s="96"/>
      <c r="F16" s="96"/>
      <c r="G16" s="96"/>
      <c r="H16" s="96"/>
      <c r="I16" s="96"/>
      <c r="J16" s="96"/>
      <c r="K16" s="96"/>
      <c r="L16" s="96"/>
      <c r="M16" s="97"/>
      <c r="N16" s="98"/>
      <c r="O16" s="85"/>
      <c r="P16" s="85"/>
      <c r="Q16" s="85"/>
      <c r="R16" s="156" t="s">
        <v>91</v>
      </c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85"/>
      <c r="AW16" s="85"/>
    </row>
    <row r="17" spans="1:49" ht="15" customHeight="1" x14ac:dyDescent="0.3">
      <c r="A17" s="85"/>
      <c r="B17" s="85"/>
      <c r="C17" s="95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98"/>
      <c r="O17" s="85"/>
      <c r="P17" s="85"/>
      <c r="Q17" s="85"/>
      <c r="R17" s="156" t="s">
        <v>92</v>
      </c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85"/>
      <c r="AW17" s="85"/>
    </row>
    <row r="18" spans="1:49" ht="15" customHeight="1" x14ac:dyDescent="0.3">
      <c r="A18" s="85"/>
      <c r="B18" s="85"/>
      <c r="C18" s="99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98"/>
      <c r="O18" s="85"/>
      <c r="P18" s="85"/>
      <c r="Q18" s="85"/>
      <c r="R18" s="156" t="s">
        <v>93</v>
      </c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85"/>
      <c r="AW18" s="85"/>
    </row>
    <row r="19" spans="1:49" ht="15" customHeight="1" x14ac:dyDescent="0.3">
      <c r="A19" s="85"/>
      <c r="B19" s="85"/>
      <c r="C19" s="95"/>
      <c r="D19" s="96"/>
      <c r="E19" s="96"/>
      <c r="F19" s="96"/>
      <c r="G19" s="96"/>
      <c r="H19" s="96"/>
      <c r="I19" s="96"/>
      <c r="J19" s="96"/>
      <c r="K19" s="96"/>
      <c r="L19" s="96"/>
      <c r="M19" s="97"/>
      <c r="N19" s="98"/>
      <c r="O19" s="85"/>
      <c r="P19" s="85"/>
      <c r="Q19" s="85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5"/>
      <c r="AW19" s="85"/>
    </row>
    <row r="20" spans="1:49" ht="15" customHeight="1" x14ac:dyDescent="0.3">
      <c r="A20" s="85"/>
      <c r="B20" s="85"/>
      <c r="C20" s="95"/>
      <c r="D20" s="96"/>
      <c r="E20" s="100"/>
      <c r="F20" s="96"/>
      <c r="G20" s="96"/>
      <c r="H20" s="96"/>
      <c r="I20" s="96"/>
      <c r="J20" s="96"/>
      <c r="K20" s="96"/>
      <c r="L20" s="96"/>
      <c r="M20" s="97"/>
      <c r="N20" s="98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101"/>
      <c r="AQ20" s="85"/>
      <c r="AR20" s="85"/>
      <c r="AS20" s="85"/>
      <c r="AT20" s="85"/>
      <c r="AU20" s="85"/>
      <c r="AV20" s="85"/>
      <c r="AW20" s="85"/>
    </row>
    <row r="21" spans="1:49" ht="15" customHeight="1" x14ac:dyDescent="0.3">
      <c r="A21" s="85"/>
      <c r="B21" s="85"/>
      <c r="C21" s="102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4"/>
      <c r="O21" s="85"/>
      <c r="P21" s="85"/>
      <c r="Q21" s="85"/>
      <c r="R21" s="85"/>
      <c r="S21" s="137" t="s">
        <v>85</v>
      </c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85"/>
      <c r="AE21" s="85"/>
      <c r="AF21" s="85"/>
      <c r="AG21" s="85"/>
      <c r="AH21" s="85"/>
      <c r="AI21" s="85"/>
      <c r="AJ21" s="84"/>
      <c r="AK21" s="85"/>
      <c r="AL21" s="85"/>
      <c r="AM21" s="85"/>
      <c r="AN21" s="85"/>
      <c r="AO21" s="85"/>
      <c r="AP21" s="101"/>
      <c r="AQ21" s="85"/>
      <c r="AR21" s="85"/>
      <c r="AS21" s="85"/>
      <c r="AT21" s="85"/>
      <c r="AU21" s="85"/>
      <c r="AV21" s="85"/>
      <c r="AW21" s="85"/>
    </row>
    <row r="22" spans="1:49" ht="15" customHeight="1" x14ac:dyDescent="0.3">
      <c r="A22" s="85"/>
      <c r="B22" s="85"/>
      <c r="C22" s="95"/>
      <c r="D22" s="126" t="s">
        <v>106</v>
      </c>
      <c r="E22" s="126"/>
      <c r="F22" s="126"/>
      <c r="G22" s="126"/>
      <c r="H22" s="126"/>
      <c r="I22" s="126"/>
      <c r="J22" s="131">
        <v>0</v>
      </c>
      <c r="K22" s="131"/>
      <c r="L22" s="131"/>
      <c r="M22" s="146" t="s">
        <v>107</v>
      </c>
      <c r="N22" s="98"/>
      <c r="O22" s="85"/>
      <c r="P22" s="85"/>
      <c r="Q22" s="85"/>
      <c r="R22" s="85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85"/>
      <c r="AE22" s="85"/>
      <c r="AF22" s="85"/>
      <c r="AG22" s="145" t="s">
        <v>86</v>
      </c>
      <c r="AH22" s="145"/>
      <c r="AI22" s="145"/>
      <c r="AJ22" s="145"/>
      <c r="AK22" s="145"/>
      <c r="AL22" s="85"/>
      <c r="AM22" s="135" t="s">
        <v>88</v>
      </c>
      <c r="AN22" s="135"/>
      <c r="AO22" s="135"/>
      <c r="AP22" s="135"/>
      <c r="AQ22" s="135"/>
      <c r="AR22" s="85"/>
      <c r="AS22" s="85"/>
      <c r="AT22" s="85"/>
      <c r="AU22" s="85"/>
      <c r="AV22" s="85"/>
      <c r="AW22" s="85"/>
    </row>
    <row r="23" spans="1:49" ht="15" customHeight="1" x14ac:dyDescent="0.3">
      <c r="A23" s="85"/>
      <c r="B23" s="85"/>
      <c r="C23" s="95"/>
      <c r="D23" s="126"/>
      <c r="E23" s="126"/>
      <c r="F23" s="126"/>
      <c r="G23" s="126"/>
      <c r="H23" s="126"/>
      <c r="I23" s="126"/>
      <c r="J23" s="131"/>
      <c r="K23" s="131"/>
      <c r="L23" s="131"/>
      <c r="M23" s="146"/>
      <c r="N23" s="98"/>
      <c r="O23" s="85"/>
      <c r="P23" s="85"/>
      <c r="Q23" s="85"/>
      <c r="R23" s="85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85"/>
      <c r="AE23" s="85"/>
      <c r="AF23" s="85"/>
      <c r="AG23" s="145"/>
      <c r="AH23" s="145"/>
      <c r="AI23" s="145"/>
      <c r="AJ23" s="145"/>
      <c r="AK23" s="145"/>
      <c r="AL23" s="85"/>
      <c r="AM23" s="135"/>
      <c r="AN23" s="135"/>
      <c r="AO23" s="135"/>
      <c r="AP23" s="135"/>
      <c r="AQ23" s="135"/>
      <c r="AR23" s="85"/>
      <c r="AS23" s="85"/>
      <c r="AT23" s="85"/>
      <c r="AU23" s="85"/>
      <c r="AV23" s="85"/>
      <c r="AW23" s="85"/>
    </row>
    <row r="24" spans="1:49" ht="15" customHeight="1" thickBot="1" x14ac:dyDescent="0.35">
      <c r="A24" s="85"/>
      <c r="B24" s="85"/>
      <c r="C24" s="158" t="s">
        <v>108</v>
      </c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60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134" t="s">
        <v>87</v>
      </c>
      <c r="AH24" s="134"/>
      <c r="AI24" s="134"/>
      <c r="AJ24" s="134"/>
      <c r="AK24" s="134"/>
      <c r="AL24" s="85"/>
      <c r="AM24" s="136" t="s">
        <v>89</v>
      </c>
      <c r="AN24" s="136"/>
      <c r="AO24" s="136"/>
      <c r="AP24" s="136"/>
      <c r="AQ24" s="136"/>
      <c r="AR24" s="85"/>
      <c r="AS24" s="85"/>
      <c r="AT24" s="85"/>
      <c r="AU24" s="85"/>
      <c r="AV24" s="85"/>
      <c r="AW24" s="85"/>
    </row>
    <row r="25" spans="1:49" ht="15" customHeight="1" x14ac:dyDescent="0.3">
      <c r="A25" s="85"/>
      <c r="B25" s="85"/>
      <c r="C25" s="158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60"/>
      <c r="O25" s="85"/>
      <c r="P25" s="85"/>
      <c r="Q25" s="85"/>
      <c r="R25" s="138" t="s">
        <v>94</v>
      </c>
      <c r="S25" s="139"/>
      <c r="T25" s="139"/>
      <c r="U25" s="140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134"/>
      <c r="AH25" s="134"/>
      <c r="AI25" s="134"/>
      <c r="AJ25" s="134"/>
      <c r="AK25" s="134"/>
      <c r="AL25" s="85"/>
      <c r="AM25" s="136"/>
      <c r="AN25" s="136"/>
      <c r="AO25" s="136"/>
      <c r="AP25" s="136"/>
      <c r="AQ25" s="136"/>
      <c r="AR25" s="85"/>
      <c r="AS25" s="85"/>
      <c r="AT25" s="85"/>
      <c r="AU25" s="85"/>
      <c r="AV25" s="85"/>
      <c r="AW25" s="85"/>
    </row>
    <row r="26" spans="1:49" ht="15" customHeight="1" thickBot="1" x14ac:dyDescent="0.35">
      <c r="A26" s="85"/>
      <c r="B26" s="85"/>
      <c r="C26" s="158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60"/>
      <c r="O26" s="85"/>
      <c r="P26" s="85"/>
      <c r="Q26" s="85"/>
      <c r="R26" s="141"/>
      <c r="S26" s="142"/>
      <c r="T26" s="142"/>
      <c r="U26" s="143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101"/>
      <c r="AP26" s="85"/>
      <c r="AQ26" s="85"/>
      <c r="AR26" s="85"/>
      <c r="AS26" s="85"/>
      <c r="AT26" s="85"/>
      <c r="AU26" s="85"/>
      <c r="AV26" s="85"/>
      <c r="AW26" s="85"/>
    </row>
    <row r="27" spans="1:49" ht="15" customHeight="1" x14ac:dyDescent="0.3">
      <c r="A27" s="85"/>
      <c r="B27" s="85"/>
      <c r="C27" s="158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60"/>
      <c r="O27" s="85"/>
      <c r="P27" s="85"/>
      <c r="Q27" s="85"/>
      <c r="R27" s="88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10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101"/>
      <c r="AP27" s="85"/>
      <c r="AQ27" s="85"/>
      <c r="AR27" s="85"/>
      <c r="AS27" s="85"/>
      <c r="AT27" s="85"/>
      <c r="AU27" s="85"/>
      <c r="AV27" s="85"/>
      <c r="AW27" s="85"/>
    </row>
    <row r="28" spans="1:49" ht="15" customHeight="1" x14ac:dyDescent="0.3">
      <c r="A28" s="85"/>
      <c r="B28" s="85"/>
      <c r="C28" s="158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60"/>
      <c r="O28" s="85"/>
      <c r="P28" s="85"/>
      <c r="Q28" s="85"/>
      <c r="R28" s="90"/>
      <c r="S28" s="130" t="s">
        <v>96</v>
      </c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06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101"/>
      <c r="AP28" s="85"/>
      <c r="AQ28" s="85"/>
      <c r="AR28" s="85"/>
      <c r="AS28" s="85"/>
      <c r="AT28" s="85"/>
      <c r="AU28" s="85"/>
      <c r="AV28" s="85"/>
      <c r="AW28" s="85"/>
    </row>
    <row r="29" spans="1:49" ht="15" customHeight="1" x14ac:dyDescent="0.3">
      <c r="A29" s="85"/>
      <c r="B29" s="85"/>
      <c r="C29" s="158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60"/>
      <c r="O29" s="85"/>
      <c r="P29" s="85"/>
      <c r="Q29" s="85"/>
      <c r="R29" s="9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06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101"/>
      <c r="AP29" s="85"/>
      <c r="AQ29" s="85"/>
      <c r="AR29" s="85"/>
      <c r="AS29" s="85"/>
      <c r="AT29" s="85"/>
      <c r="AU29" s="85"/>
      <c r="AV29" s="85"/>
      <c r="AW29" s="85"/>
    </row>
    <row r="30" spans="1:49" ht="15" customHeight="1" x14ac:dyDescent="0.3">
      <c r="A30" s="85"/>
      <c r="B30" s="85"/>
      <c r="C30" s="95"/>
      <c r="D30" s="107" t="e">
        <f>INDEX(Tabela!$H:$H,MATCH('Regras e Promoções'!$D$17,Tabela!$B:$B,0))</f>
        <v>#N/A</v>
      </c>
      <c r="E30" s="96"/>
      <c r="F30" s="126" t="s">
        <v>109</v>
      </c>
      <c r="G30" s="126"/>
      <c r="H30" s="126"/>
      <c r="I30" s="126"/>
      <c r="J30" s="127" t="str">
        <f>IFERROR($J$22*$D$30,"R$ 0,00")</f>
        <v>R$ 0,00</v>
      </c>
      <c r="K30" s="127"/>
      <c r="L30" s="127"/>
      <c r="M30" s="146" t="s">
        <v>107</v>
      </c>
      <c r="N30" s="98"/>
      <c r="O30" s="85"/>
      <c r="P30" s="85"/>
      <c r="Q30" s="85"/>
      <c r="R30" s="9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06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101"/>
      <c r="AP30" s="85"/>
      <c r="AQ30" s="85"/>
      <c r="AR30" s="85"/>
      <c r="AS30" s="85"/>
      <c r="AT30" s="85"/>
      <c r="AU30" s="85"/>
      <c r="AV30" s="85"/>
      <c r="AW30" s="85"/>
    </row>
    <row r="31" spans="1:49" ht="15" customHeight="1" x14ac:dyDescent="0.3">
      <c r="A31" s="85"/>
      <c r="B31" s="85"/>
      <c r="C31" s="95"/>
      <c r="D31" s="108"/>
      <c r="E31" s="96"/>
      <c r="F31" s="126"/>
      <c r="G31" s="126"/>
      <c r="H31" s="126"/>
      <c r="I31" s="126"/>
      <c r="J31" s="127"/>
      <c r="K31" s="127"/>
      <c r="L31" s="127"/>
      <c r="M31" s="146"/>
      <c r="N31" s="98"/>
      <c r="O31" s="85"/>
      <c r="P31" s="85"/>
      <c r="Q31" s="85"/>
      <c r="R31" s="90"/>
      <c r="S31" s="86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106"/>
      <c r="AE31" s="85"/>
      <c r="AF31" s="85"/>
      <c r="AG31" s="128" t="s">
        <v>95</v>
      </c>
      <c r="AH31" s="128"/>
      <c r="AI31" s="128"/>
      <c r="AJ31" s="128"/>
      <c r="AK31" s="128"/>
      <c r="AL31" s="128"/>
      <c r="AM31" s="132" t="str">
        <f>IFERROR(INDEX(Tabela!$E$2:$E$72,MATCH($D$17,Tabela!$B$2:$B$73,0)),"Selecione")</f>
        <v>Selecione</v>
      </c>
      <c r="AN31" s="132"/>
      <c r="AO31" s="132"/>
      <c r="AP31" s="85"/>
      <c r="AQ31" s="85"/>
      <c r="AR31" s="85"/>
      <c r="AS31" s="85"/>
      <c r="AT31" s="85"/>
      <c r="AU31" s="85"/>
      <c r="AV31" s="85"/>
      <c r="AW31" s="85"/>
    </row>
    <row r="32" spans="1:49" ht="15" customHeight="1" x14ac:dyDescent="0.3">
      <c r="A32" s="85"/>
      <c r="B32" s="85"/>
      <c r="C32" s="109"/>
      <c r="D32" s="111"/>
      <c r="E32" s="110"/>
      <c r="F32" s="110"/>
      <c r="G32" s="112"/>
      <c r="H32" s="112"/>
      <c r="I32" s="112"/>
      <c r="J32" s="112"/>
      <c r="K32" s="112"/>
      <c r="L32" s="112"/>
      <c r="M32" s="112"/>
      <c r="N32" s="98"/>
      <c r="O32" s="85"/>
      <c r="P32" s="85"/>
      <c r="Q32" s="85"/>
      <c r="R32" s="90"/>
      <c r="S32" s="163" t="s">
        <v>113</v>
      </c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06"/>
      <c r="AE32" s="85"/>
      <c r="AF32" s="85"/>
      <c r="AG32" s="128"/>
      <c r="AH32" s="128"/>
      <c r="AI32" s="128"/>
      <c r="AJ32" s="128"/>
      <c r="AK32" s="128"/>
      <c r="AL32" s="128"/>
      <c r="AM32" s="132"/>
      <c r="AN32" s="132"/>
      <c r="AO32" s="132"/>
      <c r="AP32" s="85"/>
      <c r="AQ32" s="85"/>
      <c r="AR32" s="85"/>
      <c r="AS32" s="85"/>
      <c r="AT32" s="85"/>
      <c r="AU32" s="85"/>
      <c r="AV32" s="85"/>
      <c r="AW32" s="85"/>
    </row>
    <row r="33" spans="1:49" ht="15" customHeight="1" x14ac:dyDescent="0.3">
      <c r="A33" s="85"/>
      <c r="B33" s="85"/>
      <c r="C33" s="95"/>
      <c r="D33" s="107" t="e" cm="1">
        <f t="array" ref="D33">INDEX(Tabela!$H:$H+0.2,MATCH('Regras e Promoções'!$D$17,Tabela!$B:$B,0))</f>
        <v>#N/A</v>
      </c>
      <c r="E33" s="96"/>
      <c r="F33" s="126" t="s">
        <v>110</v>
      </c>
      <c r="G33" s="126"/>
      <c r="H33" s="126"/>
      <c r="I33" s="126"/>
      <c r="J33" s="127" t="str">
        <f>IFERROR($J$22*$D$33,"R$ 0,00")</f>
        <v>R$ 0,00</v>
      </c>
      <c r="K33" s="127"/>
      <c r="L33" s="127"/>
      <c r="M33" s="146" t="s">
        <v>107</v>
      </c>
      <c r="N33" s="98"/>
      <c r="O33" s="85"/>
      <c r="P33" s="85"/>
      <c r="Q33" s="85"/>
      <c r="R33" s="90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06"/>
      <c r="AE33" s="85"/>
      <c r="AF33" s="85"/>
      <c r="AG33" s="128"/>
      <c r="AH33" s="128"/>
      <c r="AI33" s="128"/>
      <c r="AJ33" s="128"/>
      <c r="AK33" s="128"/>
      <c r="AL33" s="128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</row>
    <row r="34" spans="1:49" ht="15" customHeight="1" x14ac:dyDescent="0.3">
      <c r="A34" s="85"/>
      <c r="B34" s="85"/>
      <c r="C34" s="95"/>
      <c r="D34" s="96"/>
      <c r="E34" s="96"/>
      <c r="F34" s="126"/>
      <c r="G34" s="126"/>
      <c r="H34" s="126"/>
      <c r="I34" s="126"/>
      <c r="J34" s="127"/>
      <c r="K34" s="127"/>
      <c r="L34" s="127"/>
      <c r="M34" s="146"/>
      <c r="N34" s="98"/>
      <c r="O34" s="85"/>
      <c r="P34" s="85"/>
      <c r="Q34" s="85"/>
      <c r="R34" s="90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06"/>
      <c r="AE34" s="85"/>
      <c r="AF34" s="85"/>
      <c r="AG34" s="85"/>
      <c r="AH34" s="91"/>
      <c r="AI34" s="91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</row>
    <row r="35" spans="1:49" ht="15" customHeight="1" thickBot="1" x14ac:dyDescent="0.35">
      <c r="A35" s="85"/>
      <c r="B35" s="85"/>
      <c r="C35" s="113"/>
      <c r="D35" s="114"/>
      <c r="E35" s="114"/>
      <c r="F35" s="114"/>
      <c r="G35" s="115"/>
      <c r="H35" s="115"/>
      <c r="I35" s="115"/>
      <c r="J35" s="115"/>
      <c r="K35" s="115"/>
      <c r="L35" s="115"/>
      <c r="M35" s="115"/>
      <c r="N35" s="116"/>
      <c r="O35" s="85"/>
      <c r="P35" s="85"/>
      <c r="Q35" s="85"/>
      <c r="R35" s="90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106"/>
      <c r="AE35" s="85"/>
      <c r="AF35" s="85"/>
      <c r="AG35" s="128" t="s">
        <v>97</v>
      </c>
      <c r="AH35" s="128"/>
      <c r="AI35" s="128"/>
      <c r="AJ35" s="128"/>
      <c r="AK35" s="128"/>
      <c r="AL35" s="128"/>
      <c r="AM35" s="133" t="str">
        <f>IFERROR($AM$31*0.7,"R$ 0,00")</f>
        <v>R$ 0,00</v>
      </c>
      <c r="AN35" s="133"/>
      <c r="AO35" s="133"/>
      <c r="AP35" s="85"/>
      <c r="AQ35" s="85"/>
      <c r="AR35" s="85"/>
      <c r="AS35" s="85"/>
      <c r="AT35" s="85"/>
      <c r="AU35" s="85"/>
      <c r="AV35" s="85"/>
      <c r="AW35" s="85"/>
    </row>
    <row r="36" spans="1:49" ht="15" customHeight="1" x14ac:dyDescent="0.3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90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106"/>
      <c r="AE36" s="85"/>
      <c r="AF36" s="85"/>
      <c r="AG36" s="128"/>
      <c r="AH36" s="128"/>
      <c r="AI36" s="128"/>
      <c r="AJ36" s="128"/>
      <c r="AK36" s="128"/>
      <c r="AL36" s="128"/>
      <c r="AM36" s="133"/>
      <c r="AN36" s="133"/>
      <c r="AO36" s="133"/>
      <c r="AP36" s="85"/>
      <c r="AQ36" s="85"/>
      <c r="AR36" s="85"/>
      <c r="AS36" s="85"/>
      <c r="AT36" s="85"/>
      <c r="AU36" s="85"/>
      <c r="AV36" s="85"/>
      <c r="AW36" s="85"/>
    </row>
    <row r="37" spans="1:49" ht="15" customHeight="1" thickBot="1" x14ac:dyDescent="0.35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90"/>
      <c r="S37" s="163" t="s">
        <v>114</v>
      </c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06"/>
      <c r="AE37" s="85"/>
      <c r="AF37" s="85"/>
      <c r="AG37" s="128"/>
      <c r="AH37" s="128"/>
      <c r="AI37" s="128"/>
      <c r="AJ37" s="128"/>
      <c r="AK37" s="128"/>
      <c r="AL37" s="128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</row>
    <row r="38" spans="1:49" ht="15" customHeight="1" x14ac:dyDescent="0.3">
      <c r="A38" s="85"/>
      <c r="B38" s="85"/>
      <c r="C38" s="147" t="s">
        <v>112</v>
      </c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9"/>
      <c r="O38" s="85"/>
      <c r="P38" s="85"/>
      <c r="Q38" s="85"/>
      <c r="R38" s="90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06"/>
      <c r="AE38" s="85"/>
      <c r="AF38" s="85"/>
      <c r="AG38" s="85"/>
      <c r="AH38" s="91"/>
      <c r="AI38" s="91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</row>
    <row r="39" spans="1:49" ht="15" customHeight="1" x14ac:dyDescent="0.3">
      <c r="A39" s="85"/>
      <c r="B39" s="85"/>
      <c r="C39" s="150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2"/>
      <c r="O39" s="85"/>
      <c r="P39" s="85"/>
      <c r="Q39" s="85"/>
      <c r="R39" s="90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06"/>
      <c r="AE39" s="85"/>
      <c r="AF39" s="85"/>
      <c r="AG39" s="129" t="s">
        <v>98</v>
      </c>
      <c r="AH39" s="129"/>
      <c r="AI39" s="129"/>
      <c r="AJ39" s="129"/>
      <c r="AK39" s="129"/>
      <c r="AL39" s="129"/>
      <c r="AM39" s="125" t="str">
        <f>IFERROR($AM$31*0.5,"R$ 0,00")</f>
        <v>R$ 0,00</v>
      </c>
      <c r="AN39" s="125"/>
      <c r="AO39" s="125"/>
      <c r="AP39" s="85"/>
      <c r="AQ39" s="85"/>
      <c r="AR39" s="85"/>
      <c r="AS39" s="85"/>
      <c r="AT39" s="85"/>
      <c r="AU39" s="85"/>
      <c r="AV39" s="85"/>
      <c r="AW39" s="85"/>
    </row>
    <row r="40" spans="1:49" ht="15" customHeight="1" x14ac:dyDescent="0.3">
      <c r="A40" s="85"/>
      <c r="B40" s="85"/>
      <c r="C40" s="150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2"/>
      <c r="O40" s="85"/>
      <c r="P40" s="85"/>
      <c r="Q40" s="85"/>
      <c r="R40" s="90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06"/>
      <c r="AE40" s="85"/>
      <c r="AF40" s="85"/>
      <c r="AG40" s="129"/>
      <c r="AH40" s="129"/>
      <c r="AI40" s="129"/>
      <c r="AJ40" s="129"/>
      <c r="AK40" s="129"/>
      <c r="AL40" s="129"/>
      <c r="AM40" s="125"/>
      <c r="AN40" s="125"/>
      <c r="AO40" s="125"/>
      <c r="AP40" s="85"/>
      <c r="AQ40" s="85"/>
      <c r="AR40" s="85"/>
      <c r="AS40" s="85"/>
      <c r="AT40" s="85"/>
      <c r="AU40" s="85"/>
      <c r="AV40" s="85"/>
      <c r="AW40" s="85"/>
    </row>
    <row r="41" spans="1:49" ht="15" customHeight="1" x14ac:dyDescent="0.3">
      <c r="A41" s="85"/>
      <c r="B41" s="85"/>
      <c r="C41" s="150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2"/>
      <c r="O41" s="85"/>
      <c r="P41" s="85"/>
      <c r="Q41" s="85"/>
      <c r="R41" s="90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06"/>
      <c r="AE41" s="85"/>
      <c r="AF41" s="85"/>
      <c r="AG41" s="129"/>
      <c r="AH41" s="129"/>
      <c r="AI41" s="129"/>
      <c r="AJ41" s="129"/>
      <c r="AK41" s="129"/>
      <c r="AL41" s="129"/>
      <c r="AM41" s="85"/>
      <c r="AN41" s="85"/>
      <c r="AO41" s="101"/>
      <c r="AP41" s="85"/>
      <c r="AQ41" s="85"/>
      <c r="AR41" s="85"/>
      <c r="AS41" s="85"/>
      <c r="AT41" s="85"/>
      <c r="AU41" s="85"/>
      <c r="AV41" s="85"/>
      <c r="AW41" s="85"/>
    </row>
    <row r="42" spans="1:49" ht="15" customHeight="1" x14ac:dyDescent="0.3">
      <c r="A42" s="85"/>
      <c r="B42" s="85"/>
      <c r="C42" s="150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2"/>
      <c r="O42" s="85"/>
      <c r="P42" s="85"/>
      <c r="Q42" s="85"/>
      <c r="R42" s="90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06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101"/>
      <c r="AQ42" s="85"/>
      <c r="AR42" s="85"/>
      <c r="AS42" s="85"/>
      <c r="AT42" s="85"/>
      <c r="AU42" s="85"/>
      <c r="AV42" s="85"/>
      <c r="AW42" s="85"/>
    </row>
    <row r="43" spans="1:49" ht="15" customHeight="1" x14ac:dyDescent="0.3">
      <c r="A43" s="85"/>
      <c r="B43" s="85"/>
      <c r="C43" s="150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2"/>
      <c r="O43" s="85"/>
      <c r="P43" s="85"/>
      <c r="Q43" s="85"/>
      <c r="R43" s="90"/>
      <c r="S43" s="86"/>
      <c r="T43" s="86"/>
      <c r="U43" s="86"/>
      <c r="V43" s="86"/>
      <c r="W43" s="86"/>
      <c r="X43" s="86"/>
      <c r="Y43" s="86"/>
      <c r="Z43" s="161" t="s">
        <v>99</v>
      </c>
      <c r="AA43" s="161"/>
      <c r="AB43" s="161"/>
      <c r="AC43" s="161"/>
      <c r="AD43" s="106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101"/>
      <c r="AQ43" s="85"/>
      <c r="AR43" s="85"/>
      <c r="AS43" s="85"/>
      <c r="AT43" s="85"/>
      <c r="AU43" s="85"/>
      <c r="AV43" s="85"/>
      <c r="AW43" s="85"/>
    </row>
    <row r="44" spans="1:49" ht="15" customHeight="1" x14ac:dyDescent="0.3">
      <c r="A44" s="85"/>
      <c r="B44" s="85"/>
      <c r="C44" s="150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2"/>
      <c r="O44" s="85"/>
      <c r="P44" s="85"/>
      <c r="Q44" s="85"/>
      <c r="R44" s="90"/>
      <c r="S44" s="86"/>
      <c r="T44" s="86"/>
      <c r="U44" s="86"/>
      <c r="V44" s="86"/>
      <c r="W44" s="86"/>
      <c r="X44" s="86"/>
      <c r="Y44" s="86"/>
      <c r="Z44" s="161"/>
      <c r="AA44" s="161"/>
      <c r="AB44" s="161"/>
      <c r="AC44" s="161"/>
      <c r="AD44" s="106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101"/>
      <c r="AQ44" s="85"/>
      <c r="AR44" s="85"/>
      <c r="AS44" s="85"/>
      <c r="AT44" s="85"/>
      <c r="AU44" s="85"/>
      <c r="AV44" s="85"/>
      <c r="AW44" s="85"/>
    </row>
    <row r="45" spans="1:49" ht="15" customHeight="1" thickBot="1" x14ac:dyDescent="0.35">
      <c r="A45" s="85"/>
      <c r="B45" s="85"/>
      <c r="C45" s="153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5"/>
      <c r="O45" s="85"/>
      <c r="P45" s="85"/>
      <c r="Q45" s="85"/>
      <c r="R45" s="90"/>
      <c r="S45" s="162" t="s">
        <v>94</v>
      </c>
      <c r="T45" s="162"/>
      <c r="U45" s="162"/>
      <c r="V45" s="162"/>
      <c r="W45" s="162"/>
      <c r="X45" s="162"/>
      <c r="Y45" s="86"/>
      <c r="Z45" s="161"/>
      <c r="AA45" s="161"/>
      <c r="AB45" s="161"/>
      <c r="AC45" s="161"/>
      <c r="AD45" s="106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101"/>
      <c r="AQ45" s="85"/>
      <c r="AR45" s="85"/>
      <c r="AS45" s="85"/>
      <c r="AT45" s="85"/>
      <c r="AU45" s="85"/>
      <c r="AV45" s="85"/>
      <c r="AW45" s="85"/>
    </row>
    <row r="46" spans="1:49" ht="15" customHeight="1" x14ac:dyDescent="0.3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90"/>
      <c r="S46" s="162"/>
      <c r="T46" s="162"/>
      <c r="U46" s="162"/>
      <c r="V46" s="162"/>
      <c r="W46" s="162"/>
      <c r="X46" s="162"/>
      <c r="Y46" s="86"/>
      <c r="Z46" s="161"/>
      <c r="AA46" s="161"/>
      <c r="AB46" s="161"/>
      <c r="AC46" s="161"/>
      <c r="AD46" s="106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101"/>
      <c r="AQ46" s="85"/>
      <c r="AR46" s="85"/>
      <c r="AS46" s="85"/>
      <c r="AT46" s="85"/>
      <c r="AU46" s="85"/>
      <c r="AV46" s="85"/>
      <c r="AW46" s="85"/>
    </row>
    <row r="47" spans="1:49" ht="15" customHeight="1" x14ac:dyDescent="0.3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90"/>
      <c r="S47" s="162"/>
      <c r="T47" s="162"/>
      <c r="U47" s="162"/>
      <c r="V47" s="162"/>
      <c r="W47" s="162"/>
      <c r="X47" s="162"/>
      <c r="Y47" s="86"/>
      <c r="Z47" s="161"/>
      <c r="AA47" s="161"/>
      <c r="AB47" s="161"/>
      <c r="AC47" s="161"/>
      <c r="AD47" s="106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101"/>
      <c r="AQ47" s="85"/>
      <c r="AR47" s="85"/>
      <c r="AS47" s="85"/>
      <c r="AT47" s="85"/>
      <c r="AU47" s="85"/>
      <c r="AV47" s="85"/>
      <c r="AW47" s="85"/>
    </row>
    <row r="48" spans="1:49" ht="15" customHeight="1" x14ac:dyDescent="0.3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90"/>
      <c r="S48" s="86"/>
      <c r="T48" s="86"/>
      <c r="U48" s="86"/>
      <c r="V48" s="86"/>
      <c r="W48" s="86"/>
      <c r="X48" s="86"/>
      <c r="Y48" s="86"/>
      <c r="Z48" s="161"/>
      <c r="AA48" s="161"/>
      <c r="AB48" s="161"/>
      <c r="AC48" s="161"/>
      <c r="AD48" s="106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101"/>
      <c r="AQ48" s="85"/>
      <c r="AR48" s="85"/>
      <c r="AS48" s="85"/>
      <c r="AT48" s="85"/>
      <c r="AU48" s="85"/>
      <c r="AV48" s="85"/>
      <c r="AW48" s="85"/>
    </row>
    <row r="49" spans="1:49" ht="15" customHeight="1" thickBot="1" x14ac:dyDescent="0.35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117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9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101"/>
      <c r="AQ49" s="85"/>
      <c r="AR49" s="85"/>
      <c r="AS49" s="85"/>
      <c r="AT49" s="85"/>
      <c r="AU49" s="85"/>
      <c r="AV49" s="85"/>
      <c r="AW49" s="85"/>
    </row>
    <row r="50" spans="1:49" ht="15" customHeight="1" x14ac:dyDescent="0.3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101"/>
      <c r="AQ50" s="85"/>
      <c r="AR50" s="85"/>
      <c r="AS50" s="85"/>
      <c r="AT50" s="85"/>
      <c r="AU50" s="85"/>
      <c r="AV50" s="85"/>
      <c r="AW50" s="85"/>
    </row>
    <row r="51" spans="1:49" ht="15" customHeight="1" x14ac:dyDescent="0.3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101"/>
      <c r="AQ51" s="85"/>
      <c r="AR51" s="85"/>
      <c r="AS51" s="85"/>
      <c r="AT51" s="85"/>
      <c r="AU51" s="85"/>
      <c r="AV51" s="85"/>
      <c r="AW51" s="85"/>
    </row>
    <row r="52" spans="1:49" ht="15" customHeight="1" x14ac:dyDescent="0.3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101"/>
      <c r="AQ52" s="85"/>
      <c r="AR52" s="85"/>
      <c r="AS52" s="85"/>
      <c r="AT52" s="85"/>
      <c r="AU52" s="85"/>
      <c r="AV52" s="85"/>
      <c r="AW52" s="85"/>
    </row>
    <row r="53" spans="1:49" ht="15" customHeight="1" x14ac:dyDescent="0.3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101"/>
      <c r="AQ53" s="85"/>
      <c r="AR53" s="85"/>
      <c r="AS53" s="85"/>
      <c r="AT53" s="85"/>
      <c r="AU53" s="85"/>
      <c r="AV53" s="85"/>
      <c r="AW53" s="85"/>
    </row>
    <row r="54" spans="1:49" ht="15" customHeight="1" x14ac:dyDescent="0.3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101"/>
      <c r="AQ54" s="85"/>
      <c r="AR54" s="85"/>
      <c r="AS54" s="85"/>
      <c r="AT54" s="85"/>
      <c r="AU54" s="85"/>
      <c r="AV54" s="85"/>
      <c r="AW54" s="85"/>
    </row>
    <row r="55" spans="1:49" ht="15" hidden="1" customHeight="1" x14ac:dyDescent="0.3">
      <c r="AP55" s="82"/>
    </row>
    <row r="56" spans="1:49" ht="15" hidden="1" customHeight="1" x14ac:dyDescent="0.3">
      <c r="AP56" s="82"/>
    </row>
    <row r="57" spans="1:49" ht="15" hidden="1" customHeight="1" x14ac:dyDescent="0.3">
      <c r="AP57" s="82"/>
    </row>
    <row r="58" spans="1:49" ht="15" hidden="1" customHeight="1" x14ac:dyDescent="0.3">
      <c r="AP58" s="82"/>
    </row>
    <row r="59" spans="1:49" ht="15" hidden="1" customHeight="1" x14ac:dyDescent="0.3">
      <c r="AP59" s="82"/>
    </row>
    <row r="60" spans="1:49" ht="15" hidden="1" customHeight="1" x14ac:dyDescent="0.3">
      <c r="AP60" s="82"/>
    </row>
    <row r="61" spans="1:49" ht="15" hidden="1" customHeight="1" x14ac:dyDescent="0.3">
      <c r="AP61" s="82"/>
    </row>
    <row r="62" spans="1:49" ht="15" hidden="1" customHeight="1" x14ac:dyDescent="0.3">
      <c r="AP62" s="82"/>
    </row>
    <row r="63" spans="1:49" ht="15" hidden="1" customHeight="1" x14ac:dyDescent="0.3">
      <c r="AP63" s="82"/>
    </row>
    <row r="64" spans="1:49" ht="15" hidden="1" customHeight="1" x14ac:dyDescent="0.3">
      <c r="AP64" s="82"/>
    </row>
    <row r="65" spans="42:42" ht="15" hidden="1" customHeight="1" x14ac:dyDescent="0.3">
      <c r="AP65" s="82"/>
    </row>
    <row r="66" spans="42:42" ht="15" hidden="1" customHeight="1" x14ac:dyDescent="0.3">
      <c r="AP66" s="82"/>
    </row>
    <row r="67" spans="42:42" ht="15" hidden="1" customHeight="1" x14ac:dyDescent="0.3">
      <c r="AP67" s="82"/>
    </row>
    <row r="68" spans="42:42" ht="15" hidden="1" customHeight="1" x14ac:dyDescent="0.3">
      <c r="AP68" s="82"/>
    </row>
    <row r="69" spans="42:42" ht="15" hidden="1" customHeight="1" x14ac:dyDescent="0.3">
      <c r="AP69" s="82"/>
    </row>
    <row r="70" spans="42:42" ht="15" hidden="1" customHeight="1" x14ac:dyDescent="0.3">
      <c r="AP70" s="82"/>
    </row>
    <row r="71" spans="42:42" ht="15" hidden="1" customHeight="1" x14ac:dyDescent="0.3">
      <c r="AP71" s="82"/>
    </row>
    <row r="72" spans="42:42" ht="15" hidden="1" customHeight="1" x14ac:dyDescent="0.3">
      <c r="AP72" s="82"/>
    </row>
    <row r="73" spans="42:42" ht="15" hidden="1" customHeight="1" x14ac:dyDescent="0.3">
      <c r="AP73" s="82"/>
    </row>
    <row r="74" spans="42:42" ht="15" hidden="1" customHeight="1" x14ac:dyDescent="0.3">
      <c r="AP74" s="82"/>
    </row>
    <row r="75" spans="42:42" ht="15" hidden="1" customHeight="1" x14ac:dyDescent="0.3">
      <c r="AP75" s="82"/>
    </row>
    <row r="76" spans="42:42" ht="15" hidden="1" customHeight="1" x14ac:dyDescent="0.3">
      <c r="AP76" s="82"/>
    </row>
    <row r="77" spans="42:42" ht="15" hidden="1" customHeight="1" x14ac:dyDescent="0.3">
      <c r="AP77" s="82"/>
    </row>
    <row r="78" spans="42:42" ht="15" hidden="1" customHeight="1" x14ac:dyDescent="0.3">
      <c r="AP78" s="82"/>
    </row>
    <row r="79" spans="42:42" ht="15" hidden="1" customHeight="1" x14ac:dyDescent="0.3">
      <c r="AP79" s="82"/>
    </row>
    <row r="80" spans="42:42" ht="15" hidden="1" customHeight="1" x14ac:dyDescent="0.3">
      <c r="AP80" s="82"/>
    </row>
    <row r="81" spans="42:42" ht="15" hidden="1" customHeight="1" x14ac:dyDescent="0.3">
      <c r="AP81" s="82"/>
    </row>
    <row r="82" spans="42:42" ht="15" hidden="1" customHeight="1" x14ac:dyDescent="0.3">
      <c r="AP82" s="82"/>
    </row>
    <row r="83" spans="42:42" ht="15" hidden="1" customHeight="1" x14ac:dyDescent="0.3">
      <c r="AP83" s="82"/>
    </row>
    <row r="84" spans="42:42" ht="15" hidden="1" customHeight="1" x14ac:dyDescent="0.3">
      <c r="AP84" s="82"/>
    </row>
    <row r="85" spans="42:42" ht="15" hidden="1" customHeight="1" x14ac:dyDescent="0.3">
      <c r="AP85" s="82"/>
    </row>
    <row r="86" spans="42:42" ht="15" hidden="1" customHeight="1" x14ac:dyDescent="0.3"/>
    <row r="87" spans="42:42" ht="15" hidden="1" customHeight="1" x14ac:dyDescent="0.3"/>
    <row r="88" spans="42:42" ht="15" hidden="1" customHeight="1" x14ac:dyDescent="0.3"/>
    <row r="89" spans="42:42" ht="15" hidden="1" customHeight="1" x14ac:dyDescent="0.3"/>
    <row r="90" spans="42:42" ht="15" hidden="1" customHeight="1" x14ac:dyDescent="0.3"/>
    <row r="91" spans="42:42" ht="15" hidden="1" customHeight="1" x14ac:dyDescent="0.3"/>
    <row r="92" spans="42:42" ht="15" hidden="1" customHeight="1" x14ac:dyDescent="0.3"/>
    <row r="93" spans="42:42" ht="15" hidden="1" customHeight="1" x14ac:dyDescent="0.3"/>
    <row r="94" spans="42:42" ht="15" hidden="1" customHeight="1" x14ac:dyDescent="0.3"/>
    <row r="95" spans="42:42" ht="15" hidden="1" customHeight="1" x14ac:dyDescent="0.3"/>
    <row r="96" spans="42:42" ht="15" hidden="1" customHeight="1" x14ac:dyDescent="0.3"/>
    <row r="97" customFormat="1" ht="15" hidden="1" customHeight="1" x14ac:dyDescent="0.3"/>
    <row r="98" customFormat="1" ht="15" hidden="1" customHeight="1" x14ac:dyDescent="0.3"/>
    <row r="99" customFormat="1" ht="15" hidden="1" customHeight="1" x14ac:dyDescent="0.3"/>
    <row r="100" customFormat="1" ht="15" hidden="1" customHeight="1" x14ac:dyDescent="0.3"/>
    <row r="101" customFormat="1" ht="15" hidden="1" customHeight="1" x14ac:dyDescent="0.3"/>
    <row r="102" customFormat="1" ht="15" hidden="1" customHeight="1" x14ac:dyDescent="0.3"/>
    <row r="103" customFormat="1" ht="15" hidden="1" customHeight="1" x14ac:dyDescent="0.3"/>
    <row r="104" customFormat="1" ht="15" hidden="1" customHeight="1" x14ac:dyDescent="0.3"/>
    <row r="105" customFormat="1" ht="15" hidden="1" customHeight="1" x14ac:dyDescent="0.3"/>
    <row r="106" customFormat="1" ht="15" hidden="1" customHeight="1" x14ac:dyDescent="0.3"/>
    <row r="107" customFormat="1" ht="15" hidden="1" customHeight="1" x14ac:dyDescent="0.3"/>
    <row r="108" customFormat="1" ht="15" hidden="1" customHeight="1" x14ac:dyDescent="0.3"/>
    <row r="109" customFormat="1" ht="15" hidden="1" customHeight="1" x14ac:dyDescent="0.3"/>
    <row r="110" customFormat="1" ht="15" hidden="1" customHeight="1" x14ac:dyDescent="0.3"/>
    <row r="111" customFormat="1" ht="15" hidden="1" customHeight="1" x14ac:dyDescent="0.3"/>
    <row r="112" customFormat="1" ht="15" hidden="1" customHeight="1" x14ac:dyDescent="0.3"/>
    <row r="113" customFormat="1" ht="15" hidden="1" customHeight="1" x14ac:dyDescent="0.3"/>
    <row r="114" customFormat="1" ht="15" hidden="1" customHeight="1" x14ac:dyDescent="0.3"/>
    <row r="115" customFormat="1" ht="15" hidden="1" customHeight="1" x14ac:dyDescent="0.3"/>
    <row r="116" customFormat="1" ht="15" hidden="1" customHeight="1" x14ac:dyDescent="0.3"/>
    <row r="117" customFormat="1" ht="15" hidden="1" customHeight="1" x14ac:dyDescent="0.3"/>
    <row r="118" customFormat="1" ht="15" hidden="1" customHeight="1" x14ac:dyDescent="0.3"/>
    <row r="119" customFormat="1" ht="15" hidden="1" customHeight="1" x14ac:dyDescent="0.3"/>
    <row r="120" customFormat="1" ht="15" hidden="1" customHeight="1" x14ac:dyDescent="0.3"/>
    <row r="121" customFormat="1" ht="15" hidden="1" customHeight="1" x14ac:dyDescent="0.3"/>
    <row r="122" customFormat="1" ht="15" hidden="1" customHeight="1" x14ac:dyDescent="0.3"/>
    <row r="123" customFormat="1" ht="15" hidden="1" customHeight="1" x14ac:dyDescent="0.3"/>
    <row r="124" customFormat="1" ht="15" hidden="1" customHeight="1" x14ac:dyDescent="0.3"/>
    <row r="125" customFormat="1" ht="15" hidden="1" customHeight="1" x14ac:dyDescent="0.3"/>
    <row r="126" customFormat="1" ht="15" hidden="1" customHeight="1" x14ac:dyDescent="0.3"/>
    <row r="127" customFormat="1" ht="15" hidden="1" customHeight="1" x14ac:dyDescent="0.3"/>
    <row r="128" customFormat="1" ht="15" hidden="1" customHeight="1" x14ac:dyDescent="0.3"/>
    <row r="129" customFormat="1" ht="15" hidden="1" customHeight="1" x14ac:dyDescent="0.3"/>
    <row r="130" customFormat="1" ht="15" hidden="1" customHeight="1" x14ac:dyDescent="0.3"/>
    <row r="131" customFormat="1" ht="15" hidden="1" customHeight="1" x14ac:dyDescent="0.3"/>
    <row r="132" customFormat="1" ht="15" hidden="1" customHeight="1" x14ac:dyDescent="0.3"/>
    <row r="133" customFormat="1" ht="15" hidden="1" customHeight="1" x14ac:dyDescent="0.3"/>
    <row r="134" customFormat="1" ht="15" hidden="1" customHeight="1" x14ac:dyDescent="0.3"/>
    <row r="135" customFormat="1" ht="15" hidden="1" customHeight="1" x14ac:dyDescent="0.3"/>
    <row r="136" customFormat="1" ht="15" hidden="1" customHeight="1" x14ac:dyDescent="0.3"/>
    <row r="137" customFormat="1" ht="15" hidden="1" customHeight="1" x14ac:dyDescent="0.3"/>
    <row r="138" customFormat="1" ht="15" hidden="1" customHeight="1" x14ac:dyDescent="0.3"/>
    <row r="139" customFormat="1" ht="15" hidden="1" customHeight="1" x14ac:dyDescent="0.3"/>
    <row r="140" customFormat="1" ht="15" hidden="1" customHeight="1" x14ac:dyDescent="0.3"/>
    <row r="141" customFormat="1" ht="15" hidden="1" customHeight="1" x14ac:dyDescent="0.3"/>
    <row r="142" customFormat="1" ht="15" hidden="1" customHeight="1" x14ac:dyDescent="0.3"/>
    <row r="143" customFormat="1" ht="15" hidden="1" customHeight="1" x14ac:dyDescent="0.3"/>
    <row r="144" customFormat="1" ht="15" hidden="1" customHeight="1" x14ac:dyDescent="0.3"/>
    <row r="145" customFormat="1" ht="15" hidden="1" customHeight="1" x14ac:dyDescent="0.3"/>
    <row r="146" customFormat="1" ht="15" hidden="1" customHeight="1" x14ac:dyDescent="0.3"/>
    <row r="147" customFormat="1" ht="15" hidden="1" customHeight="1" x14ac:dyDescent="0.3"/>
    <row r="148" customFormat="1" ht="15" hidden="1" customHeight="1" x14ac:dyDescent="0.3"/>
    <row r="149" customFormat="1" ht="15" hidden="1" customHeight="1" x14ac:dyDescent="0.3"/>
    <row r="150" customFormat="1" ht="15" hidden="1" customHeight="1" x14ac:dyDescent="0.3"/>
    <row r="151" customFormat="1" ht="15" hidden="1" customHeight="1" x14ac:dyDescent="0.3"/>
    <row r="152" customFormat="1" ht="15" hidden="1" customHeight="1" x14ac:dyDescent="0.3"/>
    <row r="153" customFormat="1" ht="15" hidden="1" customHeight="1" x14ac:dyDescent="0.3"/>
    <row r="154" customFormat="1" ht="15" hidden="1" customHeight="1" x14ac:dyDescent="0.3"/>
    <row r="155" customFormat="1" ht="15" hidden="1" customHeight="1" x14ac:dyDescent="0.3"/>
    <row r="156" customFormat="1" ht="15" hidden="1" customHeight="1" x14ac:dyDescent="0.3"/>
    <row r="157" customFormat="1" ht="15" hidden="1" customHeight="1" x14ac:dyDescent="0.3"/>
    <row r="158" customFormat="1" ht="15" hidden="1" customHeight="1" x14ac:dyDescent="0.3"/>
    <row r="159" customFormat="1" ht="15" hidden="1" customHeight="1" x14ac:dyDescent="0.3"/>
    <row r="160" customFormat="1" ht="15" hidden="1" customHeight="1" x14ac:dyDescent="0.3"/>
    <row r="161" customFormat="1" ht="15" hidden="1" customHeight="1" x14ac:dyDescent="0.3"/>
    <row r="162" customFormat="1" ht="15" hidden="1" customHeight="1" x14ac:dyDescent="0.3"/>
    <row r="163" customFormat="1" ht="15" hidden="1" customHeight="1" x14ac:dyDescent="0.3"/>
    <row r="164" customFormat="1" ht="15" hidden="1" customHeight="1" x14ac:dyDescent="0.3"/>
    <row r="165" customFormat="1" ht="15" hidden="1" customHeight="1" x14ac:dyDescent="0.3"/>
    <row r="166" customFormat="1" ht="15" hidden="1" customHeight="1" x14ac:dyDescent="0.3"/>
    <row r="167" customFormat="1" ht="15" hidden="1" customHeight="1" x14ac:dyDescent="0.3"/>
    <row r="168" customFormat="1" ht="15" hidden="1" customHeight="1" x14ac:dyDescent="0.3"/>
    <row r="169" customFormat="1" ht="15" hidden="1" customHeight="1" x14ac:dyDescent="0.3"/>
    <row r="170" customFormat="1" ht="15" hidden="1" customHeight="1" x14ac:dyDescent="0.3"/>
    <row r="171" customFormat="1" ht="15" hidden="1" customHeight="1" x14ac:dyDescent="0.3"/>
    <row r="172" customFormat="1" ht="15" hidden="1" customHeight="1" x14ac:dyDescent="0.3"/>
    <row r="173" customFormat="1" ht="15" hidden="1" customHeight="1" x14ac:dyDescent="0.3"/>
    <row r="174" customFormat="1" ht="15" hidden="1" customHeight="1" x14ac:dyDescent="0.3"/>
    <row r="175" customFormat="1" ht="15" hidden="1" customHeight="1" x14ac:dyDescent="0.3"/>
    <row r="176" customFormat="1" ht="15" hidden="1" customHeight="1" x14ac:dyDescent="0.3"/>
    <row r="177" customFormat="1" ht="15" hidden="1" customHeight="1" x14ac:dyDescent="0.3"/>
    <row r="178" customFormat="1" ht="15" hidden="1" customHeight="1" x14ac:dyDescent="0.3"/>
    <row r="179" customFormat="1" ht="15" hidden="1" customHeight="1" x14ac:dyDescent="0.3"/>
    <row r="180" customFormat="1" ht="15" hidden="1" customHeight="1" x14ac:dyDescent="0.3"/>
    <row r="181" customFormat="1" ht="15" hidden="1" customHeight="1" x14ac:dyDescent="0.3"/>
    <row r="182" customFormat="1" ht="15" hidden="1" customHeight="1" x14ac:dyDescent="0.3"/>
    <row r="183" customFormat="1" ht="15" hidden="1" customHeight="1" x14ac:dyDescent="0.3"/>
    <row r="184" customFormat="1" ht="15" hidden="1" customHeight="1" x14ac:dyDescent="0.3"/>
    <row r="185" customFormat="1" ht="15" hidden="1" customHeight="1" x14ac:dyDescent="0.3"/>
    <row r="186" customFormat="1" ht="15" hidden="1" customHeight="1" x14ac:dyDescent="0.3"/>
    <row r="187" customFormat="1" ht="15" hidden="1" customHeight="1" x14ac:dyDescent="0.3"/>
    <row r="188" customFormat="1" ht="15" hidden="1" customHeight="1" x14ac:dyDescent="0.3"/>
    <row r="189" customFormat="1" ht="15" hidden="1" customHeight="1" x14ac:dyDescent="0.3"/>
    <row r="190" customFormat="1" ht="15" hidden="1" customHeight="1" x14ac:dyDescent="0.3"/>
    <row r="191" customFormat="1" ht="15" hidden="1" customHeight="1" x14ac:dyDescent="0.3"/>
    <row r="192" customFormat="1" ht="15" hidden="1" customHeight="1" x14ac:dyDescent="0.3"/>
    <row r="193" customFormat="1" ht="15" hidden="1" customHeight="1" x14ac:dyDescent="0.3"/>
    <row r="194" customFormat="1" ht="15" hidden="1" customHeight="1" x14ac:dyDescent="0.3"/>
    <row r="195" customFormat="1" ht="15" hidden="1" customHeight="1" x14ac:dyDescent="0.3"/>
    <row r="196" customFormat="1" ht="15" hidden="1" customHeight="1" x14ac:dyDescent="0.3"/>
    <row r="197" customFormat="1" ht="15" hidden="1" customHeight="1" x14ac:dyDescent="0.3"/>
    <row r="198" customFormat="1" ht="15" hidden="1" customHeight="1" x14ac:dyDescent="0.3"/>
    <row r="199" customFormat="1" ht="15" hidden="1" customHeight="1" x14ac:dyDescent="0.3"/>
    <row r="200" customFormat="1" ht="15" hidden="1" customHeight="1" x14ac:dyDescent="0.3"/>
    <row r="201" customFormat="1" ht="15" hidden="1" customHeight="1" x14ac:dyDescent="0.3"/>
    <row r="202" customFormat="1" ht="15" hidden="1" customHeight="1" x14ac:dyDescent="0.3"/>
    <row r="203" customFormat="1" ht="15" hidden="1" customHeight="1" x14ac:dyDescent="0.3"/>
    <row r="204" customFormat="1" ht="15" hidden="1" customHeight="1" x14ac:dyDescent="0.3"/>
    <row r="205" customFormat="1" ht="15" hidden="1" customHeight="1" x14ac:dyDescent="0.3"/>
    <row r="206" customFormat="1" ht="15" hidden="1" customHeight="1" x14ac:dyDescent="0.3"/>
    <row r="207" customFormat="1" ht="15" hidden="1" customHeight="1" x14ac:dyDescent="0.3"/>
    <row r="208" customFormat="1" ht="15" hidden="1" customHeight="1" x14ac:dyDescent="0.3"/>
    <row r="209" customFormat="1" ht="15" hidden="1" customHeight="1" x14ac:dyDescent="0.3"/>
    <row r="210" customFormat="1" ht="15" hidden="1" customHeight="1" x14ac:dyDescent="0.3"/>
    <row r="211" customFormat="1" ht="15" hidden="1" customHeight="1" x14ac:dyDescent="0.3"/>
    <row r="212" customFormat="1" ht="15" hidden="1" customHeight="1" x14ac:dyDescent="0.3"/>
    <row r="213" customFormat="1" ht="15" hidden="1" customHeight="1" x14ac:dyDescent="0.3"/>
    <row r="214" customFormat="1" ht="15" hidden="1" customHeight="1" x14ac:dyDescent="0.3"/>
    <row r="215" customFormat="1" ht="15" hidden="1" customHeight="1" x14ac:dyDescent="0.3"/>
    <row r="216" customFormat="1" ht="15" hidden="1" customHeight="1" x14ac:dyDescent="0.3"/>
    <row r="217" customFormat="1" ht="15" hidden="1" customHeight="1" x14ac:dyDescent="0.3"/>
    <row r="218" customFormat="1" ht="15" hidden="1" customHeight="1" x14ac:dyDescent="0.3"/>
    <row r="219" customFormat="1" ht="15" hidden="1" customHeight="1" x14ac:dyDescent="0.3"/>
    <row r="220" customFormat="1" ht="15" hidden="1" customHeight="1" x14ac:dyDescent="0.3"/>
    <row r="221" customFormat="1" ht="15" hidden="1" customHeight="1" x14ac:dyDescent="0.3"/>
    <row r="222" customFormat="1" ht="15" hidden="1" customHeight="1" x14ac:dyDescent="0.3"/>
    <row r="223" customFormat="1" ht="15" hidden="1" customHeight="1" x14ac:dyDescent="0.3"/>
    <row r="224" customFormat="1" ht="15" hidden="1" customHeight="1" x14ac:dyDescent="0.3"/>
    <row r="225" customFormat="1" ht="15" hidden="1" customHeight="1" x14ac:dyDescent="0.3"/>
    <row r="226" customFormat="1" ht="15" hidden="1" customHeight="1" x14ac:dyDescent="0.3"/>
    <row r="227" customFormat="1" ht="15" hidden="1" customHeight="1" x14ac:dyDescent="0.3"/>
    <row r="228" customFormat="1" ht="15" hidden="1" customHeight="1" x14ac:dyDescent="0.3"/>
    <row r="229" customFormat="1" ht="15" hidden="1" customHeight="1" x14ac:dyDescent="0.3"/>
    <row r="230" customFormat="1" ht="15" hidden="1" customHeight="1" x14ac:dyDescent="0.3"/>
    <row r="231" customFormat="1" ht="15" hidden="1" customHeight="1" x14ac:dyDescent="0.3"/>
    <row r="232" customFormat="1" ht="15" hidden="1" customHeight="1" x14ac:dyDescent="0.3"/>
    <row r="233" customFormat="1" ht="15" hidden="1" customHeight="1" x14ac:dyDescent="0.3"/>
    <row r="234" customFormat="1" ht="15" hidden="1" customHeight="1" x14ac:dyDescent="0.3"/>
    <row r="235" customFormat="1" ht="15" hidden="1" customHeight="1" x14ac:dyDescent="0.3"/>
    <row r="236" customFormat="1" ht="0" hidden="1" customHeight="1" x14ac:dyDescent="0.3"/>
    <row r="237" customFormat="1" ht="0" hidden="1" customHeight="1" x14ac:dyDescent="0.3"/>
    <row r="238" customFormat="1" ht="0" hidden="1" customHeight="1" x14ac:dyDescent="0.3"/>
    <row r="239" customFormat="1" ht="0" hidden="1" customHeight="1" x14ac:dyDescent="0.3"/>
    <row r="240" customFormat="1" ht="0" hidden="1" customHeight="1" x14ac:dyDescent="0.3"/>
    <row r="241" customFormat="1" ht="0" hidden="1" customHeight="1" x14ac:dyDescent="0.3"/>
    <row r="242" customFormat="1" ht="0" hidden="1" customHeight="1" x14ac:dyDescent="0.3"/>
    <row r="243" customFormat="1" ht="0" hidden="1" customHeight="1" x14ac:dyDescent="0.3"/>
    <row r="244" customFormat="1" ht="0" hidden="1" customHeight="1" x14ac:dyDescent="0.3"/>
    <row r="245" customFormat="1" ht="0" hidden="1" customHeight="1" x14ac:dyDescent="0.3"/>
    <row r="246" customFormat="1" ht="0" hidden="1" customHeight="1" x14ac:dyDescent="0.3"/>
    <row r="247" customFormat="1" ht="0" hidden="1" customHeight="1" x14ac:dyDescent="0.3"/>
    <row r="248" customFormat="1" ht="0" hidden="1" customHeight="1" x14ac:dyDescent="0.3"/>
    <row r="249" customFormat="1" ht="0" hidden="1" customHeight="1" x14ac:dyDescent="0.3"/>
    <row r="250" customFormat="1" ht="0" hidden="1" customHeight="1" x14ac:dyDescent="0.3"/>
    <row r="251" customFormat="1" ht="0" hidden="1" customHeight="1" x14ac:dyDescent="0.3"/>
    <row r="252" customFormat="1" ht="0" hidden="1" customHeight="1" x14ac:dyDescent="0.3"/>
    <row r="253" customFormat="1" ht="0" hidden="1" customHeight="1" x14ac:dyDescent="0.3"/>
    <row r="254" customFormat="1" ht="0" hidden="1" customHeight="1" x14ac:dyDescent="0.3"/>
    <row r="255" customFormat="1" ht="0" hidden="1" customHeight="1" x14ac:dyDescent="0.3"/>
    <row r="256" customFormat="1" ht="0" hidden="1" customHeight="1" x14ac:dyDescent="0.3"/>
    <row r="257" customFormat="1" ht="0" hidden="1" customHeight="1" x14ac:dyDescent="0.3"/>
    <row r="258" customFormat="1" ht="0" hidden="1" customHeight="1" x14ac:dyDescent="0.3"/>
    <row r="259" customFormat="1" ht="0" hidden="1" customHeight="1" x14ac:dyDescent="0.3"/>
  </sheetData>
  <sheetProtection algorithmName="SHA-512" hashValue="Kb4n9wStq2Dm8iTmZqSKEjApy4HOUX9AULJhzzBkq+Ja7aw8T5HVwVmKFhclX5fluNW3EfGm8p83KnxyWrSbvg==" saltValue="76PFi1255G1P3hHbXTbNjA==" spinCount="100000" sheet="1" objects="1" scenarios="1"/>
  <mergeCells count="33">
    <mergeCell ref="R14:AU15"/>
    <mergeCell ref="AG22:AK23"/>
    <mergeCell ref="M22:M23"/>
    <mergeCell ref="C38:N45"/>
    <mergeCell ref="R16:AU16"/>
    <mergeCell ref="R17:AU17"/>
    <mergeCell ref="R18:AU18"/>
    <mergeCell ref="M30:M31"/>
    <mergeCell ref="M33:M34"/>
    <mergeCell ref="D17:M18"/>
    <mergeCell ref="C24:N29"/>
    <mergeCell ref="Z43:AC48"/>
    <mergeCell ref="S45:X47"/>
    <mergeCell ref="S32:AC34"/>
    <mergeCell ref="S37:AC42"/>
    <mergeCell ref="D22:I23"/>
    <mergeCell ref="J22:L23"/>
    <mergeCell ref="AM31:AO32"/>
    <mergeCell ref="AM35:AO36"/>
    <mergeCell ref="AG24:AK25"/>
    <mergeCell ref="AM22:AQ23"/>
    <mergeCell ref="AM24:AQ25"/>
    <mergeCell ref="S21:AC23"/>
    <mergeCell ref="R25:U26"/>
    <mergeCell ref="AM39:AO40"/>
    <mergeCell ref="F30:I31"/>
    <mergeCell ref="F33:I34"/>
    <mergeCell ref="J30:L31"/>
    <mergeCell ref="J33:L34"/>
    <mergeCell ref="AG35:AL37"/>
    <mergeCell ref="AG31:AL33"/>
    <mergeCell ref="AG39:AL41"/>
    <mergeCell ref="S28:AC30"/>
  </mergeCells>
  <pageMargins left="0.511811024" right="0.511811024" top="0.78740157499999996" bottom="0.78740157499999996" header="0.31496062000000002" footer="0.31496062000000002"/>
  <drawing r:id="rId1"/>
  <picture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E663C83-F0C5-4B26-8068-26C48042E777}">
          <x14:formula1>
            <xm:f>Tabela!$B$2:$B$72</xm:f>
          </x14:formula1>
          <xm:sqref>D17:M18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>
    <tabColor rgb="FF0070C0"/>
    <pageSetUpPr fitToPage="1"/>
  </sheetPr>
  <dimension ref="B1:BG84"/>
  <sheetViews>
    <sheetView showGridLines="0" zoomScale="67" zoomScaleNormal="67" workbookViewId="0">
      <selection activeCell="Q2" sqref="Q2"/>
    </sheetView>
  </sheetViews>
  <sheetFormatPr defaultColWidth="0" defaultRowHeight="0" customHeight="1" zeroHeight="1" x14ac:dyDescent="0.3"/>
  <cols>
    <col min="1" max="6" width="5.77734375" style="53" customWidth="1"/>
    <col min="7" max="7" width="5.77734375" style="54" customWidth="1"/>
    <col min="8" max="8" width="5.77734375" style="55" customWidth="1"/>
    <col min="9" max="9" width="5.77734375" style="56" customWidth="1"/>
    <col min="10" max="10" width="5.77734375" style="54" customWidth="1"/>
    <col min="11" max="11" width="5.77734375" style="56" customWidth="1"/>
    <col min="12" max="12" width="5.77734375" style="53" customWidth="1"/>
    <col min="13" max="13" width="7.44140625" style="53" customWidth="1"/>
    <col min="14" max="19" width="5.77734375" style="53" customWidth="1"/>
    <col min="20" max="20" width="5.77734375" style="54" customWidth="1"/>
    <col min="21" max="21" width="5.77734375" style="55" customWidth="1"/>
    <col min="22" max="22" width="5.77734375" style="56" customWidth="1"/>
    <col min="23" max="23" width="5.77734375" style="57" customWidth="1"/>
    <col min="24" max="33" width="5.77734375" style="53" customWidth="1"/>
    <col min="34" max="34" width="9.5546875" style="53" customWidth="1"/>
    <col min="35" max="35" width="5.77734375" style="53" customWidth="1"/>
    <col min="36" max="36" width="7.5546875" style="53" customWidth="1"/>
    <col min="37" max="49" width="5.77734375" style="53" customWidth="1"/>
    <col min="50" max="59" width="5.77734375" style="53" hidden="1" customWidth="1"/>
    <col min="60" max="16384" width="0" style="53" hidden="1"/>
  </cols>
  <sheetData>
    <row r="1" spans="2:46" ht="15" customHeight="1" x14ac:dyDescent="0.3"/>
    <row r="2" spans="2:46" ht="15" customHeight="1" x14ac:dyDescent="0.3"/>
    <row r="3" spans="2:46" ht="15" customHeight="1" x14ac:dyDescent="0.3"/>
    <row r="4" spans="2:46" ht="15" customHeight="1" x14ac:dyDescent="0.3">
      <c r="G4" s="168"/>
    </row>
    <row r="5" spans="2:46" ht="15" customHeight="1" x14ac:dyDescent="0.3">
      <c r="G5" s="168"/>
    </row>
    <row r="6" spans="2:46" ht="15" customHeight="1" x14ac:dyDescent="0.3">
      <c r="G6" s="168"/>
    </row>
    <row r="7" spans="2:46" ht="15" customHeight="1" x14ac:dyDescent="0.3">
      <c r="G7" s="168"/>
    </row>
    <row r="8" spans="2:46" ht="15" customHeight="1" x14ac:dyDescent="0.3">
      <c r="G8" s="168"/>
    </row>
    <row r="9" spans="2:46" ht="15" customHeight="1" x14ac:dyDescent="0.3">
      <c r="G9" s="58"/>
    </row>
    <row r="10" spans="2:46" ht="15" customHeight="1" x14ac:dyDescent="0.3">
      <c r="G10" s="58"/>
    </row>
    <row r="11" spans="2:46" ht="15" customHeight="1" x14ac:dyDescent="0.3">
      <c r="G11" s="58"/>
    </row>
    <row r="12" spans="2:46" ht="15" customHeight="1" thickBot="1" x14ac:dyDescent="0.35">
      <c r="R12" s="54"/>
      <c r="S12" s="55"/>
      <c r="T12" s="56"/>
      <c r="U12" s="57"/>
      <c r="V12" s="53"/>
      <c r="W12" s="53"/>
    </row>
    <row r="13" spans="2:46" ht="15" customHeight="1" thickBot="1" x14ac:dyDescent="0.35">
      <c r="B13" s="172" t="s">
        <v>3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89" t="s">
        <v>4</v>
      </c>
      <c r="M13" s="190"/>
      <c r="N13" s="184" t="s">
        <v>83</v>
      </c>
      <c r="O13" s="184"/>
      <c r="P13" s="184"/>
      <c r="Q13" s="181" t="s">
        <v>6</v>
      </c>
      <c r="R13" s="181"/>
      <c r="S13" s="197" t="s">
        <v>84</v>
      </c>
      <c r="T13" s="198"/>
      <c r="U13" s="199"/>
      <c r="V13" s="181" t="s">
        <v>6</v>
      </c>
      <c r="W13" s="200"/>
      <c r="Z13" s="172" t="s">
        <v>3</v>
      </c>
      <c r="AA13" s="173"/>
      <c r="AB13" s="173"/>
      <c r="AC13" s="173"/>
      <c r="AD13" s="173"/>
      <c r="AE13" s="173"/>
      <c r="AF13" s="173"/>
      <c r="AG13" s="173"/>
      <c r="AH13" s="173"/>
      <c r="AI13" s="173" t="s">
        <v>4</v>
      </c>
      <c r="AJ13" s="173"/>
      <c r="AK13" s="184" t="s">
        <v>5</v>
      </c>
      <c r="AL13" s="184"/>
      <c r="AM13" s="184"/>
      <c r="AN13" s="181" t="s">
        <v>6</v>
      </c>
      <c r="AO13" s="181"/>
      <c r="AP13" s="219" t="s">
        <v>84</v>
      </c>
      <c r="AQ13" s="219"/>
      <c r="AR13" s="219"/>
      <c r="AS13" s="181" t="s">
        <v>6</v>
      </c>
      <c r="AT13" s="200"/>
    </row>
    <row r="14" spans="2:46" ht="15" customHeight="1" x14ac:dyDescent="0.3">
      <c r="B14" s="174" t="str">
        <f>Tabela!B2</f>
        <v>AGARICUSOL 300MG 120 CAPS</v>
      </c>
      <c r="C14" s="175"/>
      <c r="D14" s="175"/>
      <c r="E14" s="175"/>
      <c r="F14" s="175"/>
      <c r="G14" s="175"/>
      <c r="H14" s="175"/>
      <c r="I14" s="175"/>
      <c r="J14" s="175"/>
      <c r="K14" s="175"/>
      <c r="L14" s="171">
        <f>INDEX(Tabela!$D$2:$D$72,MATCH(Puris!$B14,Tabela!$B$2:$B$72,0))</f>
        <v>49.765700000000002</v>
      </c>
      <c r="M14" s="171"/>
      <c r="N14" s="185">
        <f>INDEX(Tabela!$E$2:$E$65,MATCH(Puris!$B14,Tabela!$B$2:$B$65,0))</f>
        <v>81.400000000000006</v>
      </c>
      <c r="O14" s="185"/>
      <c r="P14" s="185"/>
      <c r="Q14" s="182">
        <f t="shared" ref="Q14:Q50" si="0">N14/L14</f>
        <v>1.6356647249008855</v>
      </c>
      <c r="R14" s="182"/>
      <c r="S14" s="187">
        <f>INDEX(Tabela!$G$2:$G$72,MATCH(Puris!$B14,Tabela!$B$2:$B$72,0))</f>
        <v>93.6</v>
      </c>
      <c r="T14" s="187"/>
      <c r="U14" s="187"/>
      <c r="V14" s="182">
        <f t="shared" ref="V14:V50" si="1">S14/L14</f>
        <v>1.8808134920236226</v>
      </c>
      <c r="W14" s="201"/>
      <c r="Z14" s="211" t="str">
        <f>Tabela!B56</f>
        <v>BIO OMEGA 3 (18/12) 120 CAPS</v>
      </c>
      <c r="AA14" s="212"/>
      <c r="AB14" s="212"/>
      <c r="AC14" s="212"/>
      <c r="AD14" s="212"/>
      <c r="AE14" s="212"/>
      <c r="AF14" s="212"/>
      <c r="AG14" s="212"/>
      <c r="AH14" s="213"/>
      <c r="AI14" s="192">
        <f>INDEX(Tabela!$D$2:$D$72,MATCH($Z14,Tabela!$B$2:$B$72,0))</f>
        <v>63.322600000000001</v>
      </c>
      <c r="AJ14" s="193"/>
      <c r="AK14" s="221">
        <f>INDEX(Tabela!$E$2:$E$72,MATCH($Z14,Tabela!$B$2:$B$72,0))</f>
        <v>98.9</v>
      </c>
      <c r="AL14" s="222"/>
      <c r="AM14" s="223"/>
      <c r="AN14" s="217">
        <f t="shared" ref="AN14:AN29" si="2">AK14/AI14</f>
        <v>1.5618436387640433</v>
      </c>
      <c r="AO14" s="218"/>
      <c r="AP14" s="205">
        <f>INDEX(Tabela!$G$2:$G$72,MATCH($Z14,Tabela!$B$2:$B$72,0))</f>
        <v>106.5</v>
      </c>
      <c r="AQ14" s="206"/>
      <c r="AR14" s="207"/>
      <c r="AS14" s="217">
        <f t="shared" ref="AS14:AS29" si="3">AP14/AI14</f>
        <v>1.6818639790532921</v>
      </c>
      <c r="AT14" s="220"/>
    </row>
    <row r="15" spans="2:46" ht="15" customHeight="1" x14ac:dyDescent="0.3">
      <c r="B15" s="169" t="str">
        <f>Tabela!B3</f>
        <v>BCAA 500MG 120 CAPS</v>
      </c>
      <c r="C15" s="170"/>
      <c r="D15" s="170"/>
      <c r="E15" s="170"/>
      <c r="F15" s="170"/>
      <c r="G15" s="170"/>
      <c r="H15" s="170"/>
      <c r="I15" s="170"/>
      <c r="J15" s="170"/>
      <c r="K15" s="170"/>
      <c r="L15" s="164">
        <f>INDEX(Tabela!$D$2:$D$72,MATCH(Puris!$B15,Tabela!$B$2:$B$72,0))</f>
        <v>49.0809</v>
      </c>
      <c r="M15" s="164"/>
      <c r="N15" s="165">
        <f>INDEX(Tabela!$E$2:$E$65,MATCH(Puris!$B15,Tabela!$B$2:$B$65,0))</f>
        <v>80.3</v>
      </c>
      <c r="O15" s="165"/>
      <c r="P15" s="165"/>
      <c r="Q15" s="166">
        <f t="shared" si="0"/>
        <v>1.636074318115601</v>
      </c>
      <c r="R15" s="166"/>
      <c r="S15" s="167">
        <f>INDEX(Tabela!$G$2:$G$72,MATCH(Puris!$B15,Tabela!$B$2:$B$72,0))</f>
        <v>92.3</v>
      </c>
      <c r="T15" s="167"/>
      <c r="U15" s="167"/>
      <c r="V15" s="166">
        <f t="shared" si="1"/>
        <v>1.880568612230012</v>
      </c>
      <c r="W15" s="191"/>
      <c r="Z15" s="214" t="str">
        <f>Tabela!B57</f>
        <v>COENZIMA Q10 100MG 60 Caps</v>
      </c>
      <c r="AA15" s="215"/>
      <c r="AB15" s="215"/>
      <c r="AC15" s="215"/>
      <c r="AD15" s="215"/>
      <c r="AE15" s="215"/>
      <c r="AF15" s="215"/>
      <c r="AG15" s="215"/>
      <c r="AH15" s="216"/>
      <c r="AI15" s="194">
        <f>INDEX(Tabela!$D$2:$D$72,MATCH($Z15,Tabela!$B$2:$B$72,0))</f>
        <v>92.833200000000005</v>
      </c>
      <c r="AJ15" s="195"/>
      <c r="AK15" s="224">
        <f>INDEX(Tabela!$E$2:$E$72,MATCH($Z15,Tabela!$B$2:$B$72,0))</f>
        <v>145</v>
      </c>
      <c r="AL15" s="225"/>
      <c r="AM15" s="226"/>
      <c r="AN15" s="202">
        <f t="shared" si="2"/>
        <v>1.561941202069949</v>
      </c>
      <c r="AO15" s="203"/>
      <c r="AP15" s="208">
        <f>INDEX(Tabela!$G$2:$G$72,MATCH($Z15,Tabela!$B$2:$B$72,0))</f>
        <v>156.19999999999999</v>
      </c>
      <c r="AQ15" s="209"/>
      <c r="AR15" s="210"/>
      <c r="AS15" s="202">
        <f t="shared" si="3"/>
        <v>1.6825876949194898</v>
      </c>
      <c r="AT15" s="204"/>
    </row>
    <row r="16" spans="2:46" ht="15" customHeight="1" x14ac:dyDescent="0.3">
      <c r="B16" s="274" t="str">
        <f>Tabela!B4</f>
        <v>BERINJELA 450MG 120 CAPS</v>
      </c>
      <c r="C16" s="275"/>
      <c r="D16" s="275"/>
      <c r="E16" s="275"/>
      <c r="F16" s="275"/>
      <c r="G16" s="275"/>
      <c r="H16" s="275"/>
      <c r="I16" s="275"/>
      <c r="J16" s="275"/>
      <c r="K16" s="275"/>
      <c r="L16" s="276">
        <f>INDEX(Tabela!$D$2:$D$72,MATCH(Puris!$B16,Tabela!$B$2:$B$72,0))</f>
        <v>28.044700000000002</v>
      </c>
      <c r="M16" s="276"/>
      <c r="N16" s="165">
        <f>INDEX(Tabela!$E$2:$E$65,MATCH(Puris!$B16,Tabela!$B$2:$B$65,0))</f>
        <v>47.4</v>
      </c>
      <c r="O16" s="165"/>
      <c r="P16" s="165"/>
      <c r="Q16" s="166">
        <f t="shared" si="0"/>
        <v>1.6901589248592424</v>
      </c>
      <c r="R16" s="166"/>
      <c r="S16" s="167">
        <f>INDEX(Tabela!$G$2:$G$72,MATCH(Puris!$B16,Tabela!$B$2:$B$72,0))</f>
        <v>54.5</v>
      </c>
      <c r="T16" s="167"/>
      <c r="U16" s="167"/>
      <c r="V16" s="166">
        <f t="shared" si="1"/>
        <v>1.9433261899752894</v>
      </c>
      <c r="W16" s="191"/>
      <c r="Z16" s="214" t="str">
        <f>Tabela!B58</f>
        <v>COLAGENO POTE NEUTRO 360G</v>
      </c>
      <c r="AA16" s="215"/>
      <c r="AB16" s="215"/>
      <c r="AC16" s="215"/>
      <c r="AD16" s="215"/>
      <c r="AE16" s="215"/>
      <c r="AF16" s="215"/>
      <c r="AG16" s="215"/>
      <c r="AH16" s="216"/>
      <c r="AI16" s="194">
        <f>INDEX(Tabela!$D$2:$D$72,MATCH($Z16,Tabela!$B$2:$B$72,0))</f>
        <v>71.208500000000001</v>
      </c>
      <c r="AJ16" s="195"/>
      <c r="AK16" s="224">
        <f>INDEX(Tabela!$E$2:$E$72,MATCH($Z16,Tabela!$B$2:$B$72,0))</f>
        <v>111.2</v>
      </c>
      <c r="AL16" s="225"/>
      <c r="AM16" s="226"/>
      <c r="AN16" s="202">
        <f t="shared" si="2"/>
        <v>1.5616113244907561</v>
      </c>
      <c r="AO16" s="203"/>
      <c r="AP16" s="208">
        <f>INDEX(Tabela!$G$2:$G$72,MATCH($Z16,Tabela!$B$2:$B$72,0))</f>
        <v>119.79</v>
      </c>
      <c r="AQ16" s="209"/>
      <c r="AR16" s="210"/>
      <c r="AS16" s="202">
        <f t="shared" si="3"/>
        <v>1.6822429906542056</v>
      </c>
      <c r="AT16" s="204"/>
    </row>
    <row r="17" spans="2:46" ht="15" customHeight="1" x14ac:dyDescent="0.3">
      <c r="B17" s="169" t="str">
        <f>Tabela!B5</f>
        <v>BETACAROTENO 400MG 60 CAPS</v>
      </c>
      <c r="C17" s="170"/>
      <c r="D17" s="170"/>
      <c r="E17" s="170"/>
      <c r="F17" s="170"/>
      <c r="G17" s="170"/>
      <c r="H17" s="170"/>
      <c r="I17" s="170"/>
      <c r="J17" s="170"/>
      <c r="K17" s="170"/>
      <c r="L17" s="164">
        <f>INDEX(Tabela!$D$2:$D$72,MATCH(Puris!$B17,Tabela!$B$2:$B$72,0))</f>
        <v>24.5779</v>
      </c>
      <c r="M17" s="164"/>
      <c r="N17" s="165">
        <f>INDEX(Tabela!$E$2:$E$65,MATCH(Puris!$B17,Tabela!$B$2:$B$65,0))</f>
        <v>40.200000000000003</v>
      </c>
      <c r="O17" s="165"/>
      <c r="P17" s="165"/>
      <c r="Q17" s="166">
        <f t="shared" si="0"/>
        <v>1.6356157360881118</v>
      </c>
      <c r="R17" s="166"/>
      <c r="S17" s="167">
        <f>INDEX(Tabela!$G$2:$G$72,MATCH(Puris!$B17,Tabela!$B$2:$B$72,0))</f>
        <v>46.2</v>
      </c>
      <c r="T17" s="167"/>
      <c r="U17" s="167"/>
      <c r="V17" s="166">
        <f t="shared" si="1"/>
        <v>1.8797374877430539</v>
      </c>
      <c r="W17" s="191"/>
      <c r="Z17" s="214" t="str">
        <f>Tabela!B59</f>
        <v>COLAGENO SACHE 12G - ABACAXI</v>
      </c>
      <c r="AA17" s="215"/>
      <c r="AB17" s="215"/>
      <c r="AC17" s="215"/>
      <c r="AD17" s="215"/>
      <c r="AE17" s="215"/>
      <c r="AF17" s="215"/>
      <c r="AG17" s="215"/>
      <c r="AH17" s="216"/>
      <c r="AI17" s="194">
        <f>INDEX(Tabela!$D$2:$D$72,MATCH($Z17,Tabela!$B$2:$B$72,0))</f>
        <v>78.437099000000018</v>
      </c>
      <c r="AJ17" s="195"/>
      <c r="AK17" s="224">
        <f>INDEX(Tabela!$E$2:$E$72,MATCH($Z17,Tabela!$B$2:$B$72,0))</f>
        <v>124.9</v>
      </c>
      <c r="AL17" s="225"/>
      <c r="AM17" s="226"/>
      <c r="AN17" s="202">
        <f t="shared" si="2"/>
        <v>1.592358738305709</v>
      </c>
      <c r="AO17" s="203"/>
      <c r="AP17" s="208">
        <f>INDEX(Tabela!$G$2:$G$72,MATCH($Z17,Tabela!$B$2:$B$72,0))</f>
        <v>132.4</v>
      </c>
      <c r="AQ17" s="209"/>
      <c r="AR17" s="210"/>
      <c r="AS17" s="202">
        <f t="shared" si="3"/>
        <v>1.6879767570190221</v>
      </c>
      <c r="AT17" s="204"/>
    </row>
    <row r="18" spans="2:46" ht="15" customHeight="1" x14ac:dyDescent="0.3">
      <c r="B18" s="274" t="str">
        <f>Tabela!B6</f>
        <v>CALCIO ENRIQUECIDO 700MG (Ca+Vit. D+Mg+Zn) 60 CAPS</v>
      </c>
      <c r="C18" s="275"/>
      <c r="D18" s="275"/>
      <c r="E18" s="275"/>
      <c r="F18" s="275"/>
      <c r="G18" s="275"/>
      <c r="H18" s="275"/>
      <c r="I18" s="275"/>
      <c r="J18" s="275"/>
      <c r="K18" s="275"/>
      <c r="L18" s="276">
        <f>INDEX(Tabela!$D$2:$D$72,MATCH(Puris!$B18,Tabela!$B$2:$B$72,0))</f>
        <v>20.715199999999999</v>
      </c>
      <c r="M18" s="276"/>
      <c r="N18" s="165">
        <f>INDEX(Tabela!$E$2:$E$65,MATCH(Puris!$B18,Tabela!$B$2:$B$65,0))</f>
        <v>36.4</v>
      </c>
      <c r="O18" s="165"/>
      <c r="P18" s="165"/>
      <c r="Q18" s="166">
        <f t="shared" si="0"/>
        <v>1.7571638217347647</v>
      </c>
      <c r="R18" s="166"/>
      <c r="S18" s="167">
        <f>INDEX(Tabela!$G$2:$G$72,MATCH(Puris!$B18,Tabela!$B$2:$B$72,0))</f>
        <v>41.9</v>
      </c>
      <c r="T18" s="167"/>
      <c r="U18" s="167"/>
      <c r="V18" s="166">
        <f t="shared" si="1"/>
        <v>2.0226693442496333</v>
      </c>
      <c r="W18" s="191"/>
      <c r="Z18" s="214" t="str">
        <f>Tabela!B60</f>
        <v>COLAGENO SACHE 12G - LARANJA COM ACEROLA</v>
      </c>
      <c r="AA18" s="215"/>
      <c r="AB18" s="215"/>
      <c r="AC18" s="215"/>
      <c r="AD18" s="215"/>
      <c r="AE18" s="215"/>
      <c r="AF18" s="215"/>
      <c r="AG18" s="215"/>
      <c r="AH18" s="216"/>
      <c r="AI18" s="194">
        <f>INDEX(Tabela!$D$2:$D$72,MATCH($Z18,Tabela!$B$2:$B$72,0))</f>
        <v>78.437099000000018</v>
      </c>
      <c r="AJ18" s="195"/>
      <c r="AK18" s="224">
        <f>INDEX(Tabela!$E$2:$E$72,MATCH($Z18,Tabela!$B$2:$B$72,0))</f>
        <v>124.9</v>
      </c>
      <c r="AL18" s="225"/>
      <c r="AM18" s="226"/>
      <c r="AN18" s="202">
        <f t="shared" si="2"/>
        <v>1.592358738305709</v>
      </c>
      <c r="AO18" s="203"/>
      <c r="AP18" s="208">
        <f>INDEX(Tabela!$G$2:$G$72,MATCH($Z18,Tabela!$B$2:$B$72,0))</f>
        <v>132.4</v>
      </c>
      <c r="AQ18" s="209"/>
      <c r="AR18" s="210"/>
      <c r="AS18" s="202">
        <f t="shared" si="3"/>
        <v>1.6879767570190221</v>
      </c>
      <c r="AT18" s="204"/>
    </row>
    <row r="19" spans="2:46" ht="15" customHeight="1" x14ac:dyDescent="0.3">
      <c r="B19" s="169" t="str">
        <f>Tabela!B7</f>
        <v>CARTILAGEM DE TUBARAO 120 CAPS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64">
        <f>INDEX(Tabela!$D$2:$D$72,MATCH(Puris!$B19,Tabela!$B$2:$B$72,0))</f>
        <v>25.0273</v>
      </c>
      <c r="M19" s="164"/>
      <c r="N19" s="165">
        <f>INDEX(Tabela!$E$2:$E$65,MATCH(Puris!$B19,Tabela!$B$2:$B$65,0))</f>
        <v>43.3</v>
      </c>
      <c r="O19" s="165"/>
      <c r="P19" s="165"/>
      <c r="Q19" s="166">
        <f t="shared" si="0"/>
        <v>1.7301107190947485</v>
      </c>
      <c r="R19" s="166"/>
      <c r="S19" s="167">
        <f>INDEX(Tabela!$G$2:$G$72,MATCH(Puris!$B19,Tabela!$B$2:$B$72,0))</f>
        <v>49.8</v>
      </c>
      <c r="T19" s="167"/>
      <c r="U19" s="167"/>
      <c r="V19" s="166">
        <f t="shared" si="1"/>
        <v>1.9898271087971933</v>
      </c>
      <c r="W19" s="191"/>
      <c r="Z19" s="214" t="str">
        <f>Tabela!B61</f>
        <v>COLAGENO TIPO II 750MG 60 CAPS</v>
      </c>
      <c r="AA19" s="215"/>
      <c r="AB19" s="215"/>
      <c r="AC19" s="215"/>
      <c r="AD19" s="215"/>
      <c r="AE19" s="215"/>
      <c r="AF19" s="215"/>
      <c r="AG19" s="215"/>
      <c r="AH19" s="216"/>
      <c r="AI19" s="194">
        <f>INDEX(Tabela!$D$2:$D$72,MATCH($Z19,Tabela!$B$2:$B$72,0))</f>
        <v>81.972700000000003</v>
      </c>
      <c r="AJ19" s="195"/>
      <c r="AK19" s="224">
        <f>INDEX(Tabela!$E$2:$E$72,MATCH($Z19,Tabela!$B$2:$B$72,0))</f>
        <v>129.9</v>
      </c>
      <c r="AL19" s="225"/>
      <c r="AM19" s="226"/>
      <c r="AN19" s="202">
        <f t="shared" si="2"/>
        <v>1.5846739219276662</v>
      </c>
      <c r="AO19" s="203"/>
      <c r="AP19" s="208">
        <f>INDEX(Tabela!$G$2:$G$72,MATCH($Z19,Tabela!$B$2:$B$72,0))</f>
        <v>137.69999999999999</v>
      </c>
      <c r="AQ19" s="209"/>
      <c r="AR19" s="210"/>
      <c r="AS19" s="202">
        <f t="shared" si="3"/>
        <v>1.6798275523436459</v>
      </c>
      <c r="AT19" s="204"/>
    </row>
    <row r="20" spans="2:46" ht="15" customHeight="1" x14ac:dyDescent="0.3">
      <c r="B20" s="274" t="str">
        <f>Tabela!B8</f>
        <v>CLORELLA 300MG 120 CAPS</v>
      </c>
      <c r="C20" s="275"/>
      <c r="D20" s="275"/>
      <c r="E20" s="275"/>
      <c r="F20" s="275"/>
      <c r="G20" s="275"/>
      <c r="H20" s="275"/>
      <c r="I20" s="275"/>
      <c r="J20" s="275"/>
      <c r="K20" s="275"/>
      <c r="L20" s="276">
        <f>INDEX(Tabela!$D$2:$D$72,MATCH(Puris!$B20,Tabela!$B$2:$B$72,0))</f>
        <v>35.930599999999998</v>
      </c>
      <c r="M20" s="276"/>
      <c r="N20" s="165">
        <f>INDEX(Tabela!$E$2:$E$65,MATCH(Puris!$B20,Tabela!$B$2:$B$65,0))</f>
        <v>58.75</v>
      </c>
      <c r="O20" s="165"/>
      <c r="P20" s="165"/>
      <c r="Q20" s="166">
        <f t="shared" si="0"/>
        <v>1.635096547232721</v>
      </c>
      <c r="R20" s="166"/>
      <c r="S20" s="167">
        <f>INDEX(Tabela!$G$2:$G$72,MATCH(Puris!$B20,Tabela!$B$2:$B$72,0))</f>
        <v>67.599999999999994</v>
      </c>
      <c r="T20" s="167"/>
      <c r="U20" s="167"/>
      <c r="V20" s="166">
        <f t="shared" si="1"/>
        <v>1.8814047079647986</v>
      </c>
      <c r="W20" s="191"/>
      <c r="Z20" s="214" t="str">
        <f>Tabela!B62</f>
        <v>DHA PLUS (OMEGA 3) 120 CAPS 1G</v>
      </c>
      <c r="AA20" s="215"/>
      <c r="AB20" s="215"/>
      <c r="AC20" s="215"/>
      <c r="AD20" s="215"/>
      <c r="AE20" s="215"/>
      <c r="AF20" s="215"/>
      <c r="AG20" s="215"/>
      <c r="AH20" s="216"/>
      <c r="AI20" s="194">
        <f>INDEX(Tabela!$D$2:$D$72,MATCH($Z20,Tabela!$B$2:$B$72,0))</f>
        <v>110.75570000000002</v>
      </c>
      <c r="AJ20" s="195"/>
      <c r="AK20" s="224">
        <f>INDEX(Tabela!$E$2:$E$72,MATCH($Z20,Tabela!$B$2:$B$72,0))</f>
        <v>173.5</v>
      </c>
      <c r="AL20" s="225"/>
      <c r="AM20" s="226"/>
      <c r="AN20" s="202">
        <f t="shared" si="2"/>
        <v>1.5665107980898498</v>
      </c>
      <c r="AO20" s="203"/>
      <c r="AP20" s="208">
        <f>INDEX(Tabela!$G$2:$G$72,MATCH($Z20,Tabela!$B$2:$B$72,0))</f>
        <v>184</v>
      </c>
      <c r="AQ20" s="209"/>
      <c r="AR20" s="210"/>
      <c r="AS20" s="202">
        <f t="shared" si="3"/>
        <v>1.6613140452364976</v>
      </c>
      <c r="AT20" s="204"/>
    </row>
    <row r="21" spans="2:46" ht="15" customHeight="1" x14ac:dyDescent="0.3">
      <c r="B21" s="274" t="str">
        <f>Tabela!B9</f>
        <v>CLORELLA 300MG 60 CAPS</v>
      </c>
      <c r="C21" s="275"/>
      <c r="D21" s="275"/>
      <c r="E21" s="275"/>
      <c r="F21" s="275"/>
      <c r="G21" s="275"/>
      <c r="H21" s="275"/>
      <c r="I21" s="275"/>
      <c r="J21" s="275"/>
      <c r="K21" s="275"/>
      <c r="L21" s="276">
        <f>INDEX(Tabela!$D$2:$D$72,MATCH(Puris!$B21,Tabela!$B$2:$B$72,0))</f>
        <v>22.930099999999999</v>
      </c>
      <c r="M21" s="276"/>
      <c r="N21" s="165">
        <f>INDEX(Tabela!$E$2:$E$65,MATCH(Puris!$B21,Tabela!$B$2:$B$65,0))</f>
        <v>40.5</v>
      </c>
      <c r="O21" s="165"/>
      <c r="P21" s="165"/>
      <c r="Q21" s="166">
        <f t="shared" si="0"/>
        <v>1.7662373910275142</v>
      </c>
      <c r="R21" s="166"/>
      <c r="S21" s="167">
        <f>INDEX(Tabela!$G$2:$G$72,MATCH(Puris!$B21,Tabela!$B$2:$B$72,0))</f>
        <v>46.6</v>
      </c>
      <c r="T21" s="167"/>
      <c r="U21" s="167"/>
      <c r="V21" s="166">
        <f t="shared" si="1"/>
        <v>2.0322632696761027</v>
      </c>
      <c r="W21" s="191"/>
      <c r="Z21" s="214" t="str">
        <f>Tabela!B63</f>
        <v>ENZYMAX SACHES 2G</v>
      </c>
      <c r="AA21" s="215"/>
      <c r="AB21" s="215"/>
      <c r="AC21" s="215"/>
      <c r="AD21" s="215"/>
      <c r="AE21" s="215"/>
      <c r="AF21" s="215"/>
      <c r="AG21" s="215"/>
      <c r="AH21" s="216"/>
      <c r="AI21" s="194">
        <f>INDEX(Tabela!$D$2:$D$72,MATCH($Z21,Tabela!$B$2:$B$72,0))</f>
        <v>66.953752000000009</v>
      </c>
      <c r="AJ21" s="195"/>
      <c r="AK21" s="224">
        <f>INDEX(Tabela!$E$2:$E$72,MATCH($Z21,Tabela!$B$2:$B$72,0))</f>
        <v>104.89500000000001</v>
      </c>
      <c r="AL21" s="225"/>
      <c r="AM21" s="226"/>
      <c r="AN21" s="202">
        <f t="shared" si="2"/>
        <v>1.5666784439503854</v>
      </c>
      <c r="AO21" s="203"/>
      <c r="AP21" s="208">
        <f>INDEX(Tabela!$G$2:$G$72,MATCH($Z21,Tabela!$B$2:$B$72,0))</f>
        <v>111.19999999999999</v>
      </c>
      <c r="AQ21" s="209"/>
      <c r="AR21" s="210"/>
      <c r="AS21" s="202">
        <f t="shared" si="3"/>
        <v>1.6608479238026865</v>
      </c>
      <c r="AT21" s="204"/>
    </row>
    <row r="22" spans="2:46" ht="15" customHeight="1" x14ac:dyDescent="0.3">
      <c r="B22" s="169" t="str">
        <f>Tabela!B10</f>
        <v>COLAGENO 500MG 60 CAPS</v>
      </c>
      <c r="C22" s="170"/>
      <c r="D22" s="170"/>
      <c r="E22" s="170"/>
      <c r="F22" s="170"/>
      <c r="G22" s="170"/>
      <c r="H22" s="170"/>
      <c r="I22" s="170"/>
      <c r="J22" s="170"/>
      <c r="K22" s="170"/>
      <c r="L22" s="164">
        <f>INDEX(Tabela!$D$2:$D$72,MATCH(Puris!$B22,Tabela!$B$2:$B$72,0))</f>
        <v>21.357200000000002</v>
      </c>
      <c r="M22" s="164"/>
      <c r="N22" s="165">
        <f>INDEX(Tabela!$E$2:$E$65,MATCH(Puris!$B22,Tabela!$B$2:$B$65,0))</f>
        <v>41.5</v>
      </c>
      <c r="O22" s="165"/>
      <c r="P22" s="165"/>
      <c r="Q22" s="166">
        <f t="shared" si="0"/>
        <v>1.9431386136759499</v>
      </c>
      <c r="R22" s="166"/>
      <c r="S22" s="167">
        <f>INDEX(Tabela!$G$2:$G$72,MATCH(Puris!$B22,Tabela!$B$2:$B$72,0))</f>
        <v>47.7</v>
      </c>
      <c r="T22" s="167"/>
      <c r="U22" s="167"/>
      <c r="V22" s="166">
        <f t="shared" si="1"/>
        <v>2.233438840297417</v>
      </c>
      <c r="W22" s="191"/>
      <c r="Z22" s="214" t="str">
        <f>Tabela!B64</f>
        <v>LACTOBACILLUS SACHES 2G</v>
      </c>
      <c r="AA22" s="215"/>
      <c r="AB22" s="215"/>
      <c r="AC22" s="215"/>
      <c r="AD22" s="215"/>
      <c r="AE22" s="215"/>
      <c r="AF22" s="215"/>
      <c r="AG22" s="215"/>
      <c r="AH22" s="216"/>
      <c r="AI22" s="194">
        <f>INDEX(Tabela!$D$2:$D$72,MATCH($Z22,Tabela!$B$2:$B$72,0))</f>
        <v>95.793783000000019</v>
      </c>
      <c r="AJ22" s="195"/>
      <c r="AK22" s="224">
        <f>INDEX(Tabela!$E$2:$E$72,MATCH($Z22,Tabela!$B$2:$B$72,0))</f>
        <v>143.745</v>
      </c>
      <c r="AL22" s="225"/>
      <c r="AM22" s="226"/>
      <c r="AN22" s="202">
        <f t="shared" si="2"/>
        <v>1.5005671088279287</v>
      </c>
      <c r="AO22" s="203"/>
      <c r="AP22" s="208">
        <f>INDEX(Tabela!$G$2:$G$72,MATCH($Z22,Tabela!$B$2:$B$72,0))</f>
        <v>152.4</v>
      </c>
      <c r="AQ22" s="209"/>
      <c r="AR22" s="210"/>
      <c r="AS22" s="202">
        <f t="shared" si="3"/>
        <v>1.5909174398092198</v>
      </c>
      <c r="AT22" s="204"/>
    </row>
    <row r="23" spans="2:46" ht="15" customHeight="1" x14ac:dyDescent="0.3">
      <c r="B23" s="274" t="str">
        <f>Tabela!B11</f>
        <v>GUARANA E ACAI 550MG 60 CAPS</v>
      </c>
      <c r="C23" s="275"/>
      <c r="D23" s="275"/>
      <c r="E23" s="275"/>
      <c r="F23" s="275"/>
      <c r="G23" s="275"/>
      <c r="H23" s="275"/>
      <c r="I23" s="275"/>
      <c r="J23" s="275"/>
      <c r="K23" s="275"/>
      <c r="L23" s="276">
        <f>INDEX(Tabela!$D$2:$D$72,MATCH(Puris!$B23,Tabela!$B$2:$B$72,0))</f>
        <v>18.125800000000002</v>
      </c>
      <c r="M23" s="276"/>
      <c r="N23" s="165">
        <f>INDEX(Tabela!$E$2:$E$65,MATCH(Puris!$B23,Tabela!$B$2:$B$65,0))</f>
        <v>33.549999999999997</v>
      </c>
      <c r="O23" s="165"/>
      <c r="P23" s="165"/>
      <c r="Q23" s="166">
        <f t="shared" si="0"/>
        <v>1.8509527855322245</v>
      </c>
      <c r="R23" s="166"/>
      <c r="S23" s="167">
        <f>INDEX(Tabela!$G$2:$G$72,MATCH(Puris!$B23,Tabela!$B$2:$B$72,0))</f>
        <v>38.6</v>
      </c>
      <c r="T23" s="167"/>
      <c r="U23" s="167"/>
      <c r="V23" s="166">
        <f t="shared" si="1"/>
        <v>2.1295611779893853</v>
      </c>
      <c r="W23" s="191"/>
      <c r="Z23" s="214" t="str">
        <f>Tabela!B65</f>
        <v>OMEGA 3 PLUS (33/22) 1G 120 CAPS</v>
      </c>
      <c r="AA23" s="215"/>
      <c r="AB23" s="215"/>
      <c r="AC23" s="215"/>
      <c r="AD23" s="215"/>
      <c r="AE23" s="215"/>
      <c r="AF23" s="215"/>
      <c r="AG23" s="215"/>
      <c r="AH23" s="216"/>
      <c r="AI23" s="194">
        <f>INDEX(Tabela!$D$2:$D$72,MATCH($Z23,Tabela!$B$2:$B$72,0))</f>
        <v>88.649500000000003</v>
      </c>
      <c r="AJ23" s="195"/>
      <c r="AK23" s="224">
        <f>INDEX(Tabela!$E$2:$E$72,MATCH($Z23,Tabela!$B$2:$B$72,0))</f>
        <v>138.69</v>
      </c>
      <c r="AL23" s="225"/>
      <c r="AM23" s="226"/>
      <c r="AN23" s="202">
        <f t="shared" si="2"/>
        <v>1.5644758289668863</v>
      </c>
      <c r="AO23" s="203"/>
      <c r="AP23" s="208">
        <f>INDEX(Tabela!$G$2:$G$72,MATCH($Z23,Tabela!$B$2:$B$72,0))</f>
        <v>147.1</v>
      </c>
      <c r="AQ23" s="209"/>
      <c r="AR23" s="210"/>
      <c r="AS23" s="202">
        <f t="shared" si="3"/>
        <v>1.6593438203261157</v>
      </c>
      <c r="AT23" s="204"/>
    </row>
    <row r="24" spans="2:46" ht="15" customHeight="1" x14ac:dyDescent="0.3">
      <c r="B24" s="169" t="str">
        <f>Tabela!B12</f>
        <v>LECITINA DE SOJA 1G 60 CAPS</v>
      </c>
      <c r="C24" s="170"/>
      <c r="D24" s="170"/>
      <c r="E24" s="170"/>
      <c r="F24" s="170"/>
      <c r="G24" s="170"/>
      <c r="H24" s="170"/>
      <c r="I24" s="170"/>
      <c r="J24" s="170"/>
      <c r="K24" s="170"/>
      <c r="L24" s="164">
        <f>INDEX(Tabela!$D$2:$D$72,MATCH(Puris!$B24,Tabela!$B$2:$B$72,0))</f>
        <v>23.122700000000002</v>
      </c>
      <c r="M24" s="164"/>
      <c r="N24" s="165">
        <f>INDEX(Tabela!$E$2:$E$65,MATCH(Puris!$B24,Tabela!$B$2:$B$65,0))</f>
        <v>38</v>
      </c>
      <c r="O24" s="165"/>
      <c r="P24" s="165"/>
      <c r="Q24" s="166">
        <f t="shared" si="0"/>
        <v>1.6434066955848581</v>
      </c>
      <c r="R24" s="166"/>
      <c r="S24" s="167">
        <f>INDEX(Tabela!$G$2:$G$72,MATCH(Puris!$B24,Tabela!$B$2:$B$72,0))</f>
        <v>43.7</v>
      </c>
      <c r="T24" s="167"/>
      <c r="U24" s="167"/>
      <c r="V24" s="166">
        <f t="shared" si="1"/>
        <v>1.8899176999225868</v>
      </c>
      <c r="W24" s="191"/>
      <c r="Z24" s="214" t="str">
        <f>Tabela!B66</f>
        <v>OMEGAMEMO 1000MG 60 CAPS</v>
      </c>
      <c r="AA24" s="215"/>
      <c r="AB24" s="215"/>
      <c r="AC24" s="215"/>
      <c r="AD24" s="215"/>
      <c r="AE24" s="215"/>
      <c r="AF24" s="215"/>
      <c r="AG24" s="215"/>
      <c r="AH24" s="216"/>
      <c r="AI24" s="194">
        <f>INDEX(Tabela!$D$2:$D$72,MATCH($Z24,Tabela!$B$2:$B$72,0))</f>
        <v>85.33250000000001</v>
      </c>
      <c r="AJ24" s="195"/>
      <c r="AK24" s="224">
        <f>INDEX(Tabela!$E$2:$E$72,MATCH($Z24,Tabela!$B$2:$B$72,0))</f>
        <v>133.5</v>
      </c>
      <c r="AL24" s="225"/>
      <c r="AM24" s="226"/>
      <c r="AN24" s="202">
        <f t="shared" ref="AN24:AN25" si="4">AK24/AI24</f>
        <v>1.5644684030117479</v>
      </c>
      <c r="AO24" s="203"/>
      <c r="AP24" s="208">
        <f>INDEX(Tabela!$G$2:$G$72,MATCH($Z24,Tabela!$B$2:$B$72,0))</f>
        <v>141.6</v>
      </c>
      <c r="AQ24" s="209"/>
      <c r="AR24" s="210"/>
      <c r="AS24" s="202">
        <f t="shared" ref="AS24:AS25" si="5">AP24/AI24</f>
        <v>1.6593912049922359</v>
      </c>
      <c r="AT24" s="204"/>
    </row>
    <row r="25" spans="2:46" ht="15" customHeight="1" x14ac:dyDescent="0.3">
      <c r="B25" s="169" t="str">
        <f>Tabela!B13</f>
        <v>LECITINA DE SOJA 500MG 60 CAPS</v>
      </c>
      <c r="C25" s="170"/>
      <c r="D25" s="170"/>
      <c r="E25" s="170"/>
      <c r="F25" s="170"/>
      <c r="G25" s="170"/>
      <c r="H25" s="170"/>
      <c r="I25" s="170"/>
      <c r="J25" s="170"/>
      <c r="K25" s="170"/>
      <c r="L25" s="164">
        <f>INDEX(Tabela!$D$2:$D$72,MATCH(Puris!$B25,Tabela!$B$2:$B$72,0))</f>
        <v>18.906900000000004</v>
      </c>
      <c r="M25" s="164"/>
      <c r="N25" s="165">
        <f>INDEX(Tabela!$E$2:$E$65,MATCH(Puris!$B25,Tabela!$B$2:$B$65,0))</f>
        <v>31</v>
      </c>
      <c r="O25" s="165"/>
      <c r="P25" s="165"/>
      <c r="Q25" s="166">
        <f t="shared" si="0"/>
        <v>1.6396130513198881</v>
      </c>
      <c r="R25" s="166"/>
      <c r="S25" s="167">
        <f>INDEX(Tabela!$G$2:$G$72,MATCH(Puris!$B25,Tabela!$B$2:$B$72,0))</f>
        <v>35.700000000000003</v>
      </c>
      <c r="T25" s="167"/>
      <c r="U25" s="167"/>
      <c r="V25" s="166">
        <f t="shared" si="1"/>
        <v>1.8881995461974197</v>
      </c>
      <c r="W25" s="191"/>
      <c r="Z25" s="214" t="str">
        <f>Tabela!B67</f>
        <v>OMEGAMEMO 1G 60 CAPS</v>
      </c>
      <c r="AA25" s="215"/>
      <c r="AB25" s="215"/>
      <c r="AC25" s="215"/>
      <c r="AD25" s="215"/>
      <c r="AE25" s="215"/>
      <c r="AF25" s="215"/>
      <c r="AG25" s="215"/>
      <c r="AH25" s="216"/>
      <c r="AI25" s="194">
        <f>INDEX(Tabela!$D$2:$D$72,MATCH($Z25,Tabela!$B$2:$B$72,0))</f>
        <v>57.931940000000004</v>
      </c>
      <c r="AJ25" s="195"/>
      <c r="AK25" s="224">
        <f>INDEX(Tabela!$E$2:$E$72,MATCH($Z25,Tabela!$B$2:$B$72,0))</f>
        <v>94.39500000000001</v>
      </c>
      <c r="AL25" s="225"/>
      <c r="AM25" s="226"/>
      <c r="AN25" s="202">
        <f t="shared" si="4"/>
        <v>1.6294120307381386</v>
      </c>
      <c r="AO25" s="203"/>
      <c r="AP25" s="208">
        <f>INDEX(Tabela!$G$2:$G$72,MATCH($Z25,Tabela!$B$2:$B$72,0))</f>
        <v>100.1</v>
      </c>
      <c r="AQ25" s="209"/>
      <c r="AR25" s="210"/>
      <c r="AS25" s="202">
        <f t="shared" si="5"/>
        <v>1.7278896581057011</v>
      </c>
      <c r="AT25" s="204"/>
    </row>
    <row r="26" spans="2:46" ht="15" customHeight="1" x14ac:dyDescent="0.3">
      <c r="B26" s="169" t="str">
        <f>Tabela!B14</f>
        <v>LICOPENO 300MG 30 CAPS</v>
      </c>
      <c r="C26" s="170"/>
      <c r="D26" s="170"/>
      <c r="E26" s="170"/>
      <c r="F26" s="170"/>
      <c r="G26" s="170"/>
      <c r="H26" s="170"/>
      <c r="I26" s="170"/>
      <c r="J26" s="170"/>
      <c r="K26" s="170"/>
      <c r="L26" s="164">
        <f>INDEX(Tabela!$D$2:$D$72,MATCH(Puris!$B26,Tabela!$B$2:$B$72,0))</f>
        <v>29.778099999999998</v>
      </c>
      <c r="M26" s="164"/>
      <c r="N26" s="165">
        <f>INDEX(Tabela!$E$2:$E$65,MATCH(Puris!$B26,Tabela!$B$2:$B$65,0))</f>
        <v>48.9</v>
      </c>
      <c r="O26" s="165"/>
      <c r="P26" s="165"/>
      <c r="Q26" s="166">
        <f t="shared" si="0"/>
        <v>1.6421464096097469</v>
      </c>
      <c r="R26" s="166"/>
      <c r="S26" s="167">
        <f>INDEX(Tabela!$G$2:$G$72,MATCH(Puris!$B26,Tabela!$B$2:$B$72,0))</f>
        <v>56.2</v>
      </c>
      <c r="T26" s="167"/>
      <c r="U26" s="167"/>
      <c r="V26" s="166">
        <f t="shared" si="1"/>
        <v>1.8872930106353329</v>
      </c>
      <c r="W26" s="191"/>
      <c r="Z26" s="214" t="str">
        <f>Tabela!B68</f>
        <v>RESVERATROL 60 CAPS</v>
      </c>
      <c r="AA26" s="215"/>
      <c r="AB26" s="215"/>
      <c r="AC26" s="215"/>
      <c r="AD26" s="215"/>
      <c r="AE26" s="215"/>
      <c r="AF26" s="215"/>
      <c r="AG26" s="215"/>
      <c r="AH26" s="216"/>
      <c r="AI26" s="194">
        <f>INDEX(Tabela!$D$2:$D$72,MATCH($Z26,Tabela!$B$2:$B$72,0))</f>
        <v>103.74719999999999</v>
      </c>
      <c r="AJ26" s="195"/>
      <c r="AK26" s="224">
        <f>INDEX(Tabela!$E$2:$E$72,MATCH($Z26,Tabela!$B$2:$B$72,0))</f>
        <v>155.9</v>
      </c>
      <c r="AL26" s="225"/>
      <c r="AM26" s="226"/>
      <c r="AN26" s="202">
        <f t="shared" ref="AN26" si="6">AK26/AI26</f>
        <v>1.5026911569661641</v>
      </c>
      <c r="AO26" s="203"/>
      <c r="AP26" s="208">
        <f>INDEX(Tabela!$G$2:$G$72,MATCH($Z26,Tabela!$B$2:$B$72,0))</f>
        <v>165.29999999999998</v>
      </c>
      <c r="AQ26" s="209"/>
      <c r="AR26" s="210"/>
      <c r="AS26" s="202">
        <f t="shared" ref="AS26" si="7">AP26/AI26</f>
        <v>1.593296011844175</v>
      </c>
      <c r="AT26" s="204"/>
    </row>
    <row r="27" spans="2:46" ht="15" customHeight="1" x14ac:dyDescent="0.3">
      <c r="B27" s="274" t="str">
        <f>Tabela!B15</f>
        <v>LUTEINA 250MG 60 CAPS</v>
      </c>
      <c r="C27" s="275"/>
      <c r="D27" s="275"/>
      <c r="E27" s="275"/>
      <c r="F27" s="275"/>
      <c r="G27" s="275"/>
      <c r="H27" s="275"/>
      <c r="I27" s="275"/>
      <c r="J27" s="275"/>
      <c r="K27" s="275"/>
      <c r="L27" s="276">
        <f>INDEX(Tabela!$D$2:$D$72,MATCH(Puris!$B27,Tabela!$B$2:$B$72,0))</f>
        <v>26.268500000000003</v>
      </c>
      <c r="M27" s="276"/>
      <c r="N27" s="165">
        <f>INDEX(Tabela!$E$2:$E$65,MATCH(Puris!$B27,Tabela!$B$2:$B$65,0))</f>
        <v>46.5</v>
      </c>
      <c r="O27" s="165"/>
      <c r="P27" s="165"/>
      <c r="Q27" s="166">
        <f t="shared" si="0"/>
        <v>1.7701810152844659</v>
      </c>
      <c r="R27" s="166"/>
      <c r="S27" s="167">
        <f>INDEX(Tabela!$G$2:$G$72,MATCH(Puris!$B27,Tabela!$B$2:$B$72,0))</f>
        <v>53.5</v>
      </c>
      <c r="T27" s="167"/>
      <c r="U27" s="167"/>
      <c r="V27" s="166">
        <f t="shared" si="1"/>
        <v>2.0366598778004072</v>
      </c>
      <c r="W27" s="191"/>
      <c r="Z27" s="214" t="str">
        <f>Tabela!B69</f>
        <v>VITAMINA C 1G 60 CAPS</v>
      </c>
      <c r="AA27" s="215"/>
      <c r="AB27" s="215"/>
      <c r="AC27" s="215"/>
      <c r="AD27" s="215"/>
      <c r="AE27" s="215"/>
      <c r="AF27" s="215"/>
      <c r="AG27" s="215"/>
      <c r="AH27" s="216"/>
      <c r="AI27" s="194">
        <f>INDEX(Tabela!$D$2:$D$72,MATCH($Z27,Tabela!$B$2:$B$72,0))</f>
        <v>42.778599999999997</v>
      </c>
      <c r="AJ27" s="195"/>
      <c r="AK27" s="224">
        <f>INDEX(Tabela!$E$2:$E$72,MATCH($Z27,Tabela!$B$2:$B$72,0))</f>
        <v>66.900000000000006</v>
      </c>
      <c r="AL27" s="225"/>
      <c r="AM27" s="226"/>
      <c r="AN27" s="202">
        <f t="shared" si="2"/>
        <v>1.5638660451721189</v>
      </c>
      <c r="AO27" s="203"/>
      <c r="AP27" s="208">
        <f>INDEX(Tabela!$G$2:$G$72,MATCH($Z27,Tabela!$B$2:$B$72,0))</f>
        <v>71</v>
      </c>
      <c r="AQ27" s="209"/>
      <c r="AR27" s="210"/>
      <c r="AS27" s="202">
        <f t="shared" si="3"/>
        <v>1.6597083588523234</v>
      </c>
      <c r="AT27" s="204"/>
    </row>
    <row r="28" spans="2:46" ht="15" customHeight="1" x14ac:dyDescent="0.3">
      <c r="B28" s="274" t="str">
        <f>Tabela!B16</f>
        <v>MAGNESIO 650MG 120 CAPS</v>
      </c>
      <c r="C28" s="275"/>
      <c r="D28" s="275"/>
      <c r="E28" s="275"/>
      <c r="F28" s="275"/>
      <c r="G28" s="275"/>
      <c r="H28" s="275"/>
      <c r="I28" s="275"/>
      <c r="J28" s="275"/>
      <c r="K28" s="275"/>
      <c r="L28" s="276">
        <f>INDEX(Tabela!$D$2:$D$72,MATCH(Puris!$B28,Tabela!$B$2:$B$72,0))</f>
        <v>34.186500000000002</v>
      </c>
      <c r="M28" s="276"/>
      <c r="N28" s="165">
        <f>INDEX(Tabela!$E$2:$E$65,MATCH(Puris!$B28,Tabela!$B$2:$B$65,0))</f>
        <v>55.9</v>
      </c>
      <c r="O28" s="165"/>
      <c r="P28" s="165"/>
      <c r="Q28" s="166">
        <f t="shared" si="0"/>
        <v>1.6351483772834305</v>
      </c>
      <c r="R28" s="166"/>
      <c r="S28" s="167">
        <f>INDEX(Tabela!$G$2:$G$72,MATCH(Puris!$B28,Tabela!$B$2:$B$72,0))</f>
        <v>64.3</v>
      </c>
      <c r="T28" s="167"/>
      <c r="U28" s="167"/>
      <c r="V28" s="166">
        <f t="shared" si="1"/>
        <v>1.8808594035657349</v>
      </c>
      <c r="W28" s="191"/>
      <c r="Z28" s="214" t="str">
        <f>Tabela!B70</f>
        <v>VITAMINA D3 (2.000UI) 10ML</v>
      </c>
      <c r="AA28" s="215"/>
      <c r="AB28" s="215"/>
      <c r="AC28" s="215"/>
      <c r="AD28" s="215"/>
      <c r="AE28" s="215"/>
      <c r="AF28" s="215"/>
      <c r="AG28" s="215"/>
      <c r="AH28" s="216"/>
      <c r="AI28" s="194">
        <f>INDEX(Tabela!$D$2:$D$72,MATCH($Z28,Tabela!$B$2:$B$72,0))</f>
        <v>41.811748000000009</v>
      </c>
      <c r="AJ28" s="195"/>
      <c r="AK28" s="224">
        <f>INDEX(Tabela!$E$2:$E$72,MATCH($Z28,Tabela!$B$2:$B$72,0))</f>
        <v>67.105499999999992</v>
      </c>
      <c r="AL28" s="225"/>
      <c r="AM28" s="226"/>
      <c r="AN28" s="202">
        <f t="shared" si="2"/>
        <v>1.604943663202026</v>
      </c>
      <c r="AO28" s="203"/>
      <c r="AP28" s="208">
        <f>INDEX(Tabela!$G$2:$G$72,MATCH($Z28,Tabela!$B$2:$B$72,0))</f>
        <v>71.199999999999989</v>
      </c>
      <c r="AQ28" s="209"/>
      <c r="AR28" s="210"/>
      <c r="AS28" s="202">
        <f t="shared" si="3"/>
        <v>1.7028706860091085</v>
      </c>
      <c r="AT28" s="204"/>
    </row>
    <row r="29" spans="2:46" ht="15" customHeight="1" thickBot="1" x14ac:dyDescent="0.35">
      <c r="B29" s="274" t="str">
        <f>Tabela!B17</f>
        <v>MALATO DE MAGNESIO 1650MG 60 Caps</v>
      </c>
      <c r="C29" s="275"/>
      <c r="D29" s="275"/>
      <c r="E29" s="275"/>
      <c r="F29" s="275"/>
      <c r="G29" s="275"/>
      <c r="H29" s="275"/>
      <c r="I29" s="275"/>
      <c r="J29" s="275"/>
      <c r="K29" s="275"/>
      <c r="L29" s="276">
        <f>INDEX(Tabela!$D$2:$D$72,MATCH(Puris!$B29,Tabela!$B$2:$B$72,0))</f>
        <v>62.787600000000005</v>
      </c>
      <c r="M29" s="276"/>
      <c r="N29" s="165">
        <f>INDEX(Tabela!$E$2:$E$65,MATCH(Puris!$B29,Tabela!$B$2:$B$65,0))</f>
        <v>94</v>
      </c>
      <c r="O29" s="165"/>
      <c r="P29" s="165"/>
      <c r="Q29" s="166">
        <f t="shared" si="0"/>
        <v>1.4971108945078326</v>
      </c>
      <c r="R29" s="166"/>
      <c r="S29" s="167">
        <f>INDEX(Tabela!$G$2:$G$72,MATCH(Puris!$B29,Tabela!$B$2:$B$72,0))</f>
        <v>108.1</v>
      </c>
      <c r="T29" s="167"/>
      <c r="U29" s="167"/>
      <c r="V29" s="166">
        <f t="shared" si="1"/>
        <v>1.7216775286840074</v>
      </c>
      <c r="W29" s="191"/>
      <c r="Z29" s="178" t="str">
        <f>Tabela!B71</f>
        <v>VITAMINA D3 (2.000UI) 500MG 60 Caps</v>
      </c>
      <c r="AA29" s="179"/>
      <c r="AB29" s="179"/>
      <c r="AC29" s="179"/>
      <c r="AD29" s="179"/>
      <c r="AE29" s="179"/>
      <c r="AF29" s="179"/>
      <c r="AG29" s="179"/>
      <c r="AH29" s="179"/>
      <c r="AI29" s="272">
        <f>INDEX(Tabela!$D$2:$D$72,MATCH($Z29,Tabela!$B$2:$B$72,0))</f>
        <v>46.138399999999997</v>
      </c>
      <c r="AJ29" s="273"/>
      <c r="AK29" s="186">
        <f>INDEX(Tabela!$E$2:$E$72,MATCH($Z29,Tabela!$B$2:$B$72,0))</f>
        <v>72.19</v>
      </c>
      <c r="AL29" s="186"/>
      <c r="AM29" s="186"/>
      <c r="AN29" s="183">
        <f t="shared" si="2"/>
        <v>1.5646402996202731</v>
      </c>
      <c r="AO29" s="183"/>
      <c r="AP29" s="188">
        <f>INDEX(Tabela!$G$2:$G$72,MATCH($Z29,Tabela!$B$2:$B$72,0))</f>
        <v>76.599999999999994</v>
      </c>
      <c r="AQ29" s="188"/>
      <c r="AR29" s="188"/>
      <c r="AS29" s="183">
        <f t="shared" si="3"/>
        <v>1.6602222877256254</v>
      </c>
      <c r="AT29" s="196"/>
    </row>
    <row r="30" spans="2:46" ht="15" customHeight="1" x14ac:dyDescent="0.3">
      <c r="B30" s="274" t="str">
        <f>Tabela!B18</f>
        <v>OLEO DE ALHO 250MG 60 CAPS</v>
      </c>
      <c r="C30" s="275"/>
      <c r="D30" s="275"/>
      <c r="E30" s="275"/>
      <c r="F30" s="275"/>
      <c r="G30" s="275"/>
      <c r="H30" s="275"/>
      <c r="I30" s="275"/>
      <c r="J30" s="275"/>
      <c r="K30" s="275"/>
      <c r="L30" s="276">
        <f>INDEX(Tabela!$D$2:$D$72,MATCH(Puris!$B30,Tabela!$B$2:$B$72,0))</f>
        <v>14.584100000000001</v>
      </c>
      <c r="M30" s="276"/>
      <c r="N30" s="165">
        <f>INDEX(Tabela!$E$2:$E$65,MATCH(Puris!$B30,Tabela!$B$2:$B$65,0))</f>
        <v>29.9</v>
      </c>
      <c r="O30" s="165"/>
      <c r="P30" s="165"/>
      <c r="Q30" s="166">
        <f t="shared" si="0"/>
        <v>2.050177933502924</v>
      </c>
      <c r="R30" s="166"/>
      <c r="S30" s="167">
        <f>INDEX(Tabela!$G$2:$G$72,MATCH(Puris!$B30,Tabela!$B$2:$B$72,0))</f>
        <v>34.4</v>
      </c>
      <c r="T30" s="167"/>
      <c r="U30" s="167"/>
      <c r="V30" s="166">
        <f t="shared" si="1"/>
        <v>2.3587331408863075</v>
      </c>
      <c r="W30" s="191"/>
      <c r="AI30" s="54"/>
      <c r="AJ30" s="54"/>
      <c r="AK30" s="54"/>
      <c r="AL30" s="54"/>
      <c r="AM30" s="54"/>
      <c r="AP30" s="54"/>
      <c r="AQ30" s="54"/>
      <c r="AR30" s="54"/>
    </row>
    <row r="31" spans="2:46" ht="15" customHeight="1" x14ac:dyDescent="0.3">
      <c r="B31" s="274" t="str">
        <f>Tabela!B19</f>
        <v>OLEO DE BORRAGEM 500MG 90 CAPS</v>
      </c>
      <c r="C31" s="275"/>
      <c r="D31" s="275"/>
      <c r="E31" s="275"/>
      <c r="F31" s="275"/>
      <c r="G31" s="275"/>
      <c r="H31" s="275"/>
      <c r="I31" s="275"/>
      <c r="J31" s="275"/>
      <c r="K31" s="275"/>
      <c r="L31" s="276">
        <f>INDEX(Tabela!$D$2:$D$72,MATCH(Puris!$B31,Tabela!$B$2:$B$72,0))</f>
        <v>52.183900000000008</v>
      </c>
      <c r="M31" s="276"/>
      <c r="N31" s="165">
        <f>INDEX(Tabela!$E$2:$E$65,MATCH(Puris!$B31,Tabela!$B$2:$B$65,0))</f>
        <v>85.4</v>
      </c>
      <c r="O31" s="165"/>
      <c r="P31" s="165"/>
      <c r="Q31" s="166">
        <f t="shared" si="0"/>
        <v>1.6365200761154302</v>
      </c>
      <c r="R31" s="166"/>
      <c r="S31" s="167">
        <f>INDEX(Tabela!$G$2:$G$72,MATCH(Puris!$B31,Tabela!$B$2:$B$72,0))</f>
        <v>98.2</v>
      </c>
      <c r="T31" s="167"/>
      <c r="U31" s="167"/>
      <c r="V31" s="166">
        <f t="shared" si="1"/>
        <v>1.8818064575472508</v>
      </c>
      <c r="W31" s="191"/>
      <c r="AI31" s="54"/>
      <c r="AJ31" s="54"/>
      <c r="AK31" s="54"/>
      <c r="AL31" s="54"/>
      <c r="AM31" s="54"/>
      <c r="AP31" s="54"/>
      <c r="AQ31" s="54"/>
      <c r="AR31" s="54"/>
    </row>
    <row r="32" spans="2:46" ht="15" customHeight="1" x14ac:dyDescent="0.3">
      <c r="B32" s="274" t="str">
        <f>Tabela!B20</f>
        <v>OLEO DE CARTAMO 1G 120 CAPS</v>
      </c>
      <c r="C32" s="275"/>
      <c r="D32" s="275"/>
      <c r="E32" s="275"/>
      <c r="F32" s="275"/>
      <c r="G32" s="275"/>
      <c r="H32" s="275"/>
      <c r="I32" s="275"/>
      <c r="J32" s="275"/>
      <c r="K32" s="275"/>
      <c r="L32" s="276">
        <f>INDEX(Tabela!$D$2:$D$72,MATCH(Puris!$B32,Tabela!$B$2:$B$72,0))</f>
        <v>47.261900000000004</v>
      </c>
      <c r="M32" s="276"/>
      <c r="N32" s="165">
        <f>INDEX(Tabela!$E$2:$E$65,MATCH(Puris!$B32,Tabela!$B$2:$B$65,0))</f>
        <v>97.1</v>
      </c>
      <c r="O32" s="165"/>
      <c r="P32" s="165"/>
      <c r="Q32" s="166">
        <f t="shared" si="0"/>
        <v>2.0545090231243344</v>
      </c>
      <c r="R32" s="166"/>
      <c r="S32" s="167">
        <f>INDEX(Tabela!$G$2:$G$72,MATCH(Puris!$B32,Tabela!$B$2:$B$72,0))</f>
        <v>111.7</v>
      </c>
      <c r="T32" s="167"/>
      <c r="U32" s="167"/>
      <c r="V32" s="166">
        <f t="shared" si="1"/>
        <v>2.3634259308237713</v>
      </c>
      <c r="W32" s="191"/>
      <c r="AI32" s="54"/>
      <c r="AJ32" s="54"/>
      <c r="AK32" s="55"/>
      <c r="AL32" s="55"/>
      <c r="AM32" s="55"/>
      <c r="AN32" s="56"/>
      <c r="AO32" s="56"/>
      <c r="AP32" s="57"/>
      <c r="AQ32" s="57"/>
      <c r="AR32" s="57"/>
    </row>
    <row r="33" spans="2:46" ht="15" customHeight="1" thickBot="1" x14ac:dyDescent="0.35">
      <c r="B33" s="169" t="str">
        <f>Tabela!B21</f>
        <v>OLEO DE CHIA 500MG 60 CAPS</v>
      </c>
      <c r="C33" s="170"/>
      <c r="D33" s="170"/>
      <c r="E33" s="170"/>
      <c r="F33" s="170"/>
      <c r="G33" s="170"/>
      <c r="H33" s="170"/>
      <c r="I33" s="170"/>
      <c r="J33" s="170"/>
      <c r="K33" s="170"/>
      <c r="L33" s="164">
        <f>INDEX(Tabela!$D$2:$D$72,MATCH(Puris!$B33,Tabela!$B$2:$B$72,0))</f>
        <v>39.386700000000005</v>
      </c>
      <c r="M33" s="164"/>
      <c r="N33" s="165">
        <f>INDEX(Tabela!$E$2:$E$65,MATCH(Puris!$B33,Tabela!$B$2:$B$65,0))</f>
        <v>64.5</v>
      </c>
      <c r="O33" s="165"/>
      <c r="P33" s="165"/>
      <c r="Q33" s="166">
        <f t="shared" si="0"/>
        <v>1.6376086343867344</v>
      </c>
      <c r="R33" s="166"/>
      <c r="S33" s="167">
        <f>INDEX(Tabela!$G$2:$G$72,MATCH(Puris!$B33,Tabela!$B$2:$B$72,0))</f>
        <v>74.2</v>
      </c>
      <c r="T33" s="167"/>
      <c r="U33" s="167"/>
      <c r="V33" s="166">
        <f t="shared" si="1"/>
        <v>1.8838846615735767</v>
      </c>
      <c r="W33" s="191"/>
      <c r="AI33" s="54"/>
      <c r="AJ33" s="54"/>
      <c r="AK33" s="54"/>
      <c r="AL33" s="54"/>
      <c r="AM33" s="54"/>
      <c r="AP33" s="54"/>
      <c r="AQ33" s="54"/>
      <c r="AR33" s="54"/>
    </row>
    <row r="34" spans="2:46" ht="15" customHeight="1" thickBot="1" x14ac:dyDescent="0.35">
      <c r="B34" s="274" t="str">
        <f>Tabela!B22</f>
        <v>OLEO DE COCO 1G PURIS 120 CAPS</v>
      </c>
      <c r="C34" s="275"/>
      <c r="D34" s="275"/>
      <c r="E34" s="275"/>
      <c r="F34" s="275"/>
      <c r="G34" s="275"/>
      <c r="H34" s="275"/>
      <c r="I34" s="275"/>
      <c r="J34" s="275"/>
      <c r="K34" s="275"/>
      <c r="L34" s="276">
        <f>INDEX(Tabela!$D$2:$D$72,MATCH(Puris!$B34,Tabela!$B$2:$B$72,0))</f>
        <v>49.155799999999999</v>
      </c>
      <c r="M34" s="276"/>
      <c r="N34" s="165">
        <f>INDEX(Tabela!$E$2:$E$65,MATCH(Puris!$B34,Tabela!$B$2:$B$65,0))</f>
        <v>80.599999999999994</v>
      </c>
      <c r="O34" s="165"/>
      <c r="P34" s="165"/>
      <c r="Q34" s="166">
        <f t="shared" si="0"/>
        <v>1.6396844319490274</v>
      </c>
      <c r="R34" s="166"/>
      <c r="S34" s="167">
        <f>INDEX(Tabela!$G$2:$G$72,MATCH(Puris!$B34,Tabela!$B$2:$B$72,0))</f>
        <v>92.7</v>
      </c>
      <c r="T34" s="167"/>
      <c r="U34" s="167"/>
      <c r="V34" s="166">
        <f t="shared" si="1"/>
        <v>1.8858405315344273</v>
      </c>
      <c r="W34" s="191"/>
      <c r="Z34" s="234" t="s">
        <v>3</v>
      </c>
      <c r="AA34" s="227"/>
      <c r="AB34" s="227"/>
      <c r="AC34" s="227"/>
      <c r="AD34" s="227"/>
      <c r="AE34" s="227"/>
      <c r="AF34" s="227"/>
      <c r="AG34" s="227"/>
      <c r="AH34" s="227"/>
      <c r="AI34" s="227" t="s">
        <v>4</v>
      </c>
      <c r="AJ34" s="227"/>
      <c r="AK34" s="238" t="s">
        <v>5</v>
      </c>
      <c r="AL34" s="238"/>
      <c r="AM34" s="238"/>
      <c r="AN34" s="229" t="s">
        <v>6</v>
      </c>
      <c r="AO34" s="229"/>
      <c r="AP34" s="231" t="s">
        <v>84</v>
      </c>
      <c r="AQ34" s="231"/>
      <c r="AR34" s="231"/>
      <c r="AS34" s="229" t="s">
        <v>6</v>
      </c>
      <c r="AT34" s="230"/>
    </row>
    <row r="35" spans="2:46" ht="15" customHeight="1" x14ac:dyDescent="0.3">
      <c r="B35" s="274" t="str">
        <f>Tabela!B23</f>
        <v>OLEO DE COCO 1G PURIS 60 CAPS</v>
      </c>
      <c r="C35" s="275"/>
      <c r="D35" s="275"/>
      <c r="E35" s="275"/>
      <c r="F35" s="275"/>
      <c r="G35" s="275"/>
      <c r="H35" s="275"/>
      <c r="I35" s="275"/>
      <c r="J35" s="275"/>
      <c r="K35" s="275"/>
      <c r="L35" s="276">
        <f>INDEX(Tabela!$D$2:$D$72,MATCH(Puris!$B35,Tabela!$B$2:$B$72,0))</f>
        <v>29.756699999999999</v>
      </c>
      <c r="M35" s="276"/>
      <c r="N35" s="165">
        <f>INDEX(Tabela!$E$2:$E$65,MATCH(Puris!$B35,Tabela!$B$2:$B$65,0))</f>
        <v>57.9</v>
      </c>
      <c r="O35" s="165"/>
      <c r="P35" s="165"/>
      <c r="Q35" s="166">
        <f t="shared" si="0"/>
        <v>1.9457802780550264</v>
      </c>
      <c r="R35" s="166"/>
      <c r="S35" s="167">
        <f>INDEX(Tabela!$G$2:$G$72,MATCH(Puris!$B35,Tabela!$B$2:$B$72,0))</f>
        <v>66.599999999999994</v>
      </c>
      <c r="T35" s="167"/>
      <c r="U35" s="167"/>
      <c r="V35" s="166">
        <f t="shared" si="1"/>
        <v>2.2381514079182168</v>
      </c>
      <c r="W35" s="191"/>
      <c r="Z35" s="235" t="str">
        <f>Tabela!B41</f>
        <v>COLAG VERISOL 30 GOMAS FR VERM 240G</v>
      </c>
      <c r="AA35" s="236"/>
      <c r="AB35" s="236"/>
      <c r="AC35" s="236"/>
      <c r="AD35" s="236"/>
      <c r="AE35" s="236"/>
      <c r="AF35" s="236"/>
      <c r="AG35" s="236"/>
      <c r="AH35" s="236"/>
      <c r="AI35" s="228">
        <f>INDEX(Tabela!$D$2:$D$72,MATCH($Z35,Tabela!$B$2:$B$72,0))</f>
        <v>95.133700000000005</v>
      </c>
      <c r="AJ35" s="228"/>
      <c r="AK35" s="237">
        <f>INDEX(Tabela!$E$2:$E$72,MATCH($Z35,Tabela!$B$2:$B$72,0))</f>
        <v>142.5</v>
      </c>
      <c r="AL35" s="237"/>
      <c r="AM35" s="237"/>
      <c r="AN35" s="232">
        <f>AK35/AI35</f>
        <v>1.4978919142217741</v>
      </c>
      <c r="AO35" s="232"/>
      <c r="AP35" s="239">
        <f>INDEX(Tabela!$G$2:$G$72,MATCH($Z35,Tabela!$B$2:$B$72,0))</f>
        <v>149.9</v>
      </c>
      <c r="AQ35" s="239"/>
      <c r="AR35" s="239"/>
      <c r="AS35" s="232">
        <f>AP35/AI35</f>
        <v>1.5756771785392558</v>
      </c>
      <c r="AT35" s="233"/>
    </row>
    <row r="36" spans="2:46" ht="15" customHeight="1" x14ac:dyDescent="0.3">
      <c r="B36" s="169" t="str">
        <f>Tabela!B24</f>
        <v>OLEO DE FIGADO DE BACALHAU 250MG 60 CAPS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64">
        <f>INDEX(Tabela!$D$2:$D$72,MATCH(Puris!$B36,Tabela!$B$2:$B$72,0))</f>
        <v>27.156600000000001</v>
      </c>
      <c r="M36" s="164"/>
      <c r="N36" s="165">
        <f>INDEX(Tabela!$E$2:$E$65,MATCH(Puris!$B36,Tabela!$B$2:$B$65,0))</f>
        <v>44.5</v>
      </c>
      <c r="O36" s="165"/>
      <c r="P36" s="165"/>
      <c r="Q36" s="166">
        <f t="shared" si="0"/>
        <v>1.6386440128734818</v>
      </c>
      <c r="R36" s="166"/>
      <c r="S36" s="167">
        <f>INDEX(Tabela!$G$2:$G$72,MATCH(Puris!$B36,Tabela!$B$2:$B$72,0))</f>
        <v>51.2</v>
      </c>
      <c r="T36" s="167"/>
      <c r="U36" s="167"/>
      <c r="V36" s="166">
        <f t="shared" si="1"/>
        <v>1.8853612013285905</v>
      </c>
      <c r="W36" s="191"/>
      <c r="Z36" s="169" t="str">
        <f>Tabela!B42</f>
        <v>COLAGENO VERISOL POTE 210G SEM SABOR</v>
      </c>
      <c r="AA36" s="170"/>
      <c r="AB36" s="170"/>
      <c r="AC36" s="170"/>
      <c r="AD36" s="170"/>
      <c r="AE36" s="170"/>
      <c r="AF36" s="170"/>
      <c r="AG36" s="170"/>
      <c r="AH36" s="170"/>
      <c r="AI36" s="164">
        <f>INDEX(Tabela!$D$2:$D$72,MATCH($Z36,Tabela!$B$2:$B$72,0))</f>
        <v>82.379300000000001</v>
      </c>
      <c r="AJ36" s="164"/>
      <c r="AK36" s="165">
        <f>INDEX(Tabela!$E$2:$E$72,MATCH($Z36,Tabela!$B$2:$B$72,0))</f>
        <v>119.9</v>
      </c>
      <c r="AL36" s="165"/>
      <c r="AM36" s="165"/>
      <c r="AN36" s="166">
        <f>AK36/AI36</f>
        <v>1.4554627193967418</v>
      </c>
      <c r="AO36" s="166"/>
      <c r="AP36" s="167">
        <f>INDEX(Tabela!$G$2:$G$72,MATCH($Z36,Tabela!$B$2:$B$72,0))</f>
        <v>129.9</v>
      </c>
      <c r="AQ36" s="167"/>
      <c r="AR36" s="167"/>
      <c r="AS36" s="166">
        <f>AP36/AI36</f>
        <v>1.5768524374448436</v>
      </c>
      <c r="AT36" s="191"/>
    </row>
    <row r="37" spans="2:46" ht="15" customHeight="1" x14ac:dyDescent="0.3">
      <c r="B37" s="274" t="str">
        <f>Tabela!B25</f>
        <v>OLEO DE LINHACA 1G 60 CAPS</v>
      </c>
      <c r="C37" s="275"/>
      <c r="D37" s="275"/>
      <c r="E37" s="275"/>
      <c r="F37" s="275"/>
      <c r="G37" s="275"/>
      <c r="H37" s="275"/>
      <c r="I37" s="275"/>
      <c r="J37" s="275"/>
      <c r="K37" s="275"/>
      <c r="L37" s="276">
        <f>INDEX(Tabela!$D$2:$D$72,MATCH(Puris!$B37,Tabela!$B$2:$B$72,0))</f>
        <v>25.005900000000004</v>
      </c>
      <c r="M37" s="276"/>
      <c r="N37" s="165">
        <f>INDEX(Tabela!$E$2:$E$65,MATCH(Puris!$B37,Tabela!$B$2:$B$65,0))</f>
        <v>45</v>
      </c>
      <c r="O37" s="165"/>
      <c r="P37" s="165"/>
      <c r="Q37" s="166">
        <f t="shared" si="0"/>
        <v>1.7995753002291457</v>
      </c>
      <c r="R37" s="166"/>
      <c r="S37" s="167">
        <f>INDEX(Tabela!$G$2:$G$72,MATCH(Puris!$B37,Tabela!$B$2:$B$72,0))</f>
        <v>51.8</v>
      </c>
      <c r="T37" s="167"/>
      <c r="U37" s="167"/>
      <c r="V37" s="166">
        <f t="shared" si="1"/>
        <v>2.0715111233748833</v>
      </c>
      <c r="W37" s="191"/>
      <c r="Z37" s="169" t="str">
        <f>Tabela!B43</f>
        <v>COLAG VERISOL PECTINA 30 GOMAS FR VERM 216G</v>
      </c>
      <c r="AA37" s="170"/>
      <c r="AB37" s="170"/>
      <c r="AC37" s="170"/>
      <c r="AD37" s="170"/>
      <c r="AE37" s="170"/>
      <c r="AF37" s="170"/>
      <c r="AG37" s="170"/>
      <c r="AH37" s="170"/>
      <c r="AI37" s="164">
        <f>INDEX(Tabela!$D$2:$D$72,MATCH($Z37,Tabela!$B$2:$B$72,0))</f>
        <v>90.843000000000018</v>
      </c>
      <c r="AJ37" s="164"/>
      <c r="AK37" s="165">
        <f>INDEX(Tabela!$E$2:$E$72,MATCH($Z37,Tabela!$B$2:$B$72,0))</f>
        <v>119.9</v>
      </c>
      <c r="AL37" s="165"/>
      <c r="AM37" s="165"/>
      <c r="AN37" s="166">
        <f>AK37/AI37</f>
        <v>1.3198595378840414</v>
      </c>
      <c r="AO37" s="166"/>
      <c r="AP37" s="167">
        <f>INDEX(Tabela!$G$2:$G$72,MATCH($Z37,Tabela!$B$2:$B$72,0))</f>
        <v>134.9</v>
      </c>
      <c r="AQ37" s="167"/>
      <c r="AR37" s="167"/>
      <c r="AS37" s="166">
        <f>AP37/AI37</f>
        <v>1.4849795801547723</v>
      </c>
      <c r="AT37" s="191"/>
    </row>
    <row r="38" spans="2:46" ht="15" customHeight="1" x14ac:dyDescent="0.3">
      <c r="B38" s="274" t="str">
        <f>Tabela!B26</f>
        <v>OLEO DE LINHACA 500MG 60 CAPS</v>
      </c>
      <c r="C38" s="275"/>
      <c r="D38" s="275"/>
      <c r="E38" s="275"/>
      <c r="F38" s="275"/>
      <c r="G38" s="275"/>
      <c r="H38" s="275"/>
      <c r="I38" s="275"/>
      <c r="J38" s="275"/>
      <c r="K38" s="275"/>
      <c r="L38" s="276">
        <f>INDEX(Tabela!$D$2:$D$72,MATCH(Puris!$B38,Tabela!$B$2:$B$72,0))</f>
        <v>22.673300000000001</v>
      </c>
      <c r="M38" s="276"/>
      <c r="N38" s="165">
        <f>INDEX(Tabela!$E$2:$E$65,MATCH(Puris!$B38,Tabela!$B$2:$B$65,0))</f>
        <v>37.200000000000003</v>
      </c>
      <c r="O38" s="165"/>
      <c r="P38" s="165"/>
      <c r="Q38" s="166">
        <f t="shared" si="0"/>
        <v>1.640696325634116</v>
      </c>
      <c r="R38" s="166"/>
      <c r="S38" s="167">
        <f>INDEX(Tabela!$G$2:$G$72,MATCH(Puris!$B38,Tabela!$B$2:$B$72,0))</f>
        <v>42.8</v>
      </c>
      <c r="T38" s="167"/>
      <c r="U38" s="167"/>
      <c r="V38" s="166">
        <f t="shared" si="1"/>
        <v>1.887682869277961</v>
      </c>
      <c r="W38" s="191"/>
      <c r="Z38" s="169" t="str">
        <f>Tabela!B45</f>
        <v>CREATINA GOMAS POTE 240G</v>
      </c>
      <c r="AA38" s="170"/>
      <c r="AB38" s="170"/>
      <c r="AC38" s="170"/>
      <c r="AD38" s="170"/>
      <c r="AE38" s="170"/>
      <c r="AF38" s="170"/>
      <c r="AG38" s="170"/>
      <c r="AH38" s="170"/>
      <c r="AI38" s="164">
        <f>INDEX(Tabela!$D$2:$D$72,MATCH($Z38,Tabela!$B$2:$B$72,0))</f>
        <v>74.793000000000006</v>
      </c>
      <c r="AJ38" s="164"/>
      <c r="AK38" s="165">
        <f>INDEX(Tabela!$E$2:$E$72,MATCH($Z38,Tabela!$B$2:$B$72,0))</f>
        <v>119.9</v>
      </c>
      <c r="AL38" s="165"/>
      <c r="AM38" s="165"/>
      <c r="AN38" s="166">
        <f>AK38/AI38</f>
        <v>1.6030911983741793</v>
      </c>
      <c r="AO38" s="166"/>
      <c r="AP38" s="167">
        <f>INDEX(Tabela!$G$2:$G$72,MATCH($Z38,Tabela!$B$2:$B$72,0))</f>
        <v>129.9</v>
      </c>
      <c r="AQ38" s="167"/>
      <c r="AR38" s="167"/>
      <c r="AS38" s="166">
        <f>AP38/AI38</f>
        <v>1.7367935501985479</v>
      </c>
      <c r="AT38" s="191"/>
    </row>
    <row r="39" spans="2:46" ht="15" customHeight="1" thickBot="1" x14ac:dyDescent="0.35">
      <c r="B39" s="274" t="str">
        <f>Tabela!B27</f>
        <v>OLEO DE PEIXE OMEGA 3 1G 120 CAPS</v>
      </c>
      <c r="C39" s="275"/>
      <c r="D39" s="275"/>
      <c r="E39" s="275"/>
      <c r="F39" s="275"/>
      <c r="G39" s="275"/>
      <c r="H39" s="275"/>
      <c r="I39" s="275"/>
      <c r="J39" s="275"/>
      <c r="K39" s="275"/>
      <c r="L39" s="276">
        <f>INDEX(Tabela!$D$2:$D$72,MATCH(Puris!$B39,Tabela!$B$2:$B$72,0))</f>
        <v>46.619900000000001</v>
      </c>
      <c r="M39" s="276"/>
      <c r="N39" s="165">
        <f>INDEX(Tabela!$E$2:$E$65,MATCH(Puris!$B39,Tabela!$B$2:$B$65,0))</f>
        <v>76.5</v>
      </c>
      <c r="O39" s="165"/>
      <c r="P39" s="165"/>
      <c r="Q39" s="166">
        <f t="shared" si="0"/>
        <v>1.6409301607253555</v>
      </c>
      <c r="R39" s="166"/>
      <c r="S39" s="167">
        <f>INDEX(Tabela!$G$2:$G$72,MATCH(Puris!$B39,Tabela!$B$2:$B$72,0))</f>
        <v>88</v>
      </c>
      <c r="T39" s="167"/>
      <c r="U39" s="167"/>
      <c r="V39" s="166">
        <f t="shared" si="1"/>
        <v>1.8876059365206703</v>
      </c>
      <c r="W39" s="191"/>
      <c r="Z39" s="277" t="str">
        <f>Tabela!B44</f>
        <v>MOROGUMMY 30 GOMAS TANG. 216G</v>
      </c>
      <c r="AA39" s="278"/>
      <c r="AB39" s="278"/>
      <c r="AC39" s="278"/>
      <c r="AD39" s="278"/>
      <c r="AE39" s="278"/>
      <c r="AF39" s="278"/>
      <c r="AG39" s="278"/>
      <c r="AH39" s="278"/>
      <c r="AI39" s="279">
        <f>INDEX(Tabela!$D$2:$D$72,MATCH($Z39,Tabela!$B$2:$B$72,0))</f>
        <v>128.27160000000001</v>
      </c>
      <c r="AJ39" s="279"/>
      <c r="AK39" s="186">
        <f>INDEX(Tabela!$E$2:$E$72,MATCH($Z39,Tabela!$B$2:$B$72,0))</f>
        <v>179.9</v>
      </c>
      <c r="AL39" s="186"/>
      <c r="AM39" s="186"/>
      <c r="AN39" s="183">
        <f>AK39/AI39</f>
        <v>1.4024928355146424</v>
      </c>
      <c r="AO39" s="183"/>
      <c r="AP39" s="188">
        <f>INDEX(Tabela!$G$2:$G$72,MATCH($Z39,Tabela!$B$2:$B$72,0))</f>
        <v>190.7</v>
      </c>
      <c r="AQ39" s="188"/>
      <c r="AR39" s="188"/>
      <c r="AS39" s="183">
        <f>AP39/AI39</f>
        <v>1.486689181393231</v>
      </c>
      <c r="AT39" s="196"/>
    </row>
    <row r="40" spans="2:46" ht="15" customHeight="1" x14ac:dyDescent="0.3">
      <c r="B40" s="274" t="str">
        <f>Tabela!B28</f>
        <v>OLEO DE PEIXE OMEGA 3 500MG 120 CAPS</v>
      </c>
      <c r="C40" s="275"/>
      <c r="D40" s="275"/>
      <c r="E40" s="275"/>
      <c r="F40" s="275"/>
      <c r="G40" s="275"/>
      <c r="H40" s="275"/>
      <c r="I40" s="275"/>
      <c r="J40" s="275"/>
      <c r="K40" s="275"/>
      <c r="L40" s="276">
        <f>INDEX(Tabela!$D$2:$D$72,MATCH(Puris!$B40,Tabela!$B$2:$B$72,0))</f>
        <v>29.778099999999998</v>
      </c>
      <c r="M40" s="276"/>
      <c r="N40" s="165">
        <f>INDEX(Tabela!$E$2:$E$65,MATCH(Puris!$B40,Tabela!$B$2:$B$65,0))</f>
        <v>57.5</v>
      </c>
      <c r="O40" s="165"/>
      <c r="P40" s="165"/>
      <c r="Q40" s="166">
        <f t="shared" si="0"/>
        <v>1.9309492546535878</v>
      </c>
      <c r="R40" s="166"/>
      <c r="S40" s="167">
        <f>INDEX(Tabela!$G$2:$G$72,MATCH(Puris!$B40,Tabela!$B$2:$B$72,0))</f>
        <v>66.099999999999994</v>
      </c>
      <c r="T40" s="167"/>
      <c r="U40" s="167"/>
      <c r="V40" s="166">
        <f t="shared" si="1"/>
        <v>2.2197520996974287</v>
      </c>
      <c r="W40" s="191"/>
      <c r="AI40" s="54"/>
      <c r="AJ40" s="54"/>
      <c r="AK40" s="55"/>
      <c r="AL40" s="55"/>
      <c r="AM40" s="55"/>
      <c r="AN40" s="56"/>
      <c r="AO40" s="56"/>
      <c r="AP40" s="57"/>
      <c r="AQ40" s="57"/>
      <c r="AR40" s="57"/>
    </row>
    <row r="41" spans="2:46" ht="15" customHeight="1" x14ac:dyDescent="0.3">
      <c r="B41" s="274" t="str">
        <f>Tabela!B29</f>
        <v>OLEO DE PRIMULA 500MG 30 CAPS</v>
      </c>
      <c r="C41" s="275"/>
      <c r="D41" s="275"/>
      <c r="E41" s="275"/>
      <c r="F41" s="275"/>
      <c r="G41" s="275"/>
      <c r="H41" s="275"/>
      <c r="I41" s="275"/>
      <c r="J41" s="275"/>
      <c r="K41" s="275"/>
      <c r="L41" s="276">
        <f>INDEX(Tabela!$D$2:$D$72,MATCH(Puris!$B41,Tabela!$B$2:$B$72,0))</f>
        <v>17.173500000000001</v>
      </c>
      <c r="M41" s="276"/>
      <c r="N41" s="165">
        <f>INDEX(Tabela!$E$2:$E$65,MATCH(Puris!$B41,Tabela!$B$2:$B$65,0))</f>
        <v>33.5</v>
      </c>
      <c r="O41" s="165"/>
      <c r="P41" s="165"/>
      <c r="Q41" s="166">
        <f t="shared" si="0"/>
        <v>1.9506798264768392</v>
      </c>
      <c r="R41" s="166"/>
      <c r="S41" s="167">
        <f>INDEX(Tabela!$G$2:$G$72,MATCH(Puris!$B41,Tabela!$B$2:$B$72,0))</f>
        <v>38.5</v>
      </c>
      <c r="T41" s="167"/>
      <c r="U41" s="167"/>
      <c r="V41" s="166">
        <f t="shared" si="1"/>
        <v>2.2418260692345764</v>
      </c>
      <c r="W41" s="191"/>
      <c r="AI41" s="54"/>
      <c r="AJ41" s="54"/>
      <c r="AK41" s="55"/>
      <c r="AL41" s="55"/>
      <c r="AM41" s="55"/>
      <c r="AN41" s="56"/>
      <c r="AO41" s="56"/>
      <c r="AP41" s="57"/>
      <c r="AQ41" s="57"/>
      <c r="AR41" s="57"/>
    </row>
    <row r="42" spans="2:46" ht="15" customHeight="1" x14ac:dyDescent="0.3">
      <c r="B42" s="274" t="str">
        <f>Tabela!B30</f>
        <v>OLEO DE PRIMULA 500MG 60 CAPS</v>
      </c>
      <c r="C42" s="275"/>
      <c r="D42" s="275"/>
      <c r="E42" s="275"/>
      <c r="F42" s="275"/>
      <c r="G42" s="275"/>
      <c r="H42" s="275"/>
      <c r="I42" s="275"/>
      <c r="J42" s="275"/>
      <c r="K42" s="275"/>
      <c r="L42" s="276">
        <f>INDEX(Tabela!$D$2:$D$72,MATCH(Puris!$B42,Tabela!$B$2:$B$72,0))</f>
        <v>20.651000000000003</v>
      </c>
      <c r="M42" s="276"/>
      <c r="N42" s="165">
        <f>INDEX(Tabela!$E$2:$E$65,MATCH(Puris!$B42,Tabela!$B$2:$B$65,0))</f>
        <v>45</v>
      </c>
      <c r="O42" s="165"/>
      <c r="P42" s="165"/>
      <c r="Q42" s="166">
        <f t="shared" si="0"/>
        <v>2.1790712314173644</v>
      </c>
      <c r="R42" s="166"/>
      <c r="S42" s="167">
        <f>INDEX(Tabela!$G$2:$G$72,MATCH(Puris!$B42,Tabela!$B$2:$B$72,0))</f>
        <v>51.8</v>
      </c>
      <c r="T42" s="167"/>
      <c r="U42" s="167"/>
      <c r="V42" s="166">
        <f t="shared" si="1"/>
        <v>2.5083531063870992</v>
      </c>
      <c r="W42" s="191"/>
      <c r="AI42" s="54"/>
      <c r="AJ42" s="54"/>
      <c r="AK42" s="55" t="s">
        <v>65</v>
      </c>
      <c r="AL42" s="55"/>
      <c r="AM42" s="55"/>
      <c r="AN42" s="56"/>
      <c r="AO42" s="56"/>
      <c r="AP42" s="57"/>
      <c r="AQ42" s="57"/>
      <c r="AR42" s="57"/>
    </row>
    <row r="43" spans="2:46" ht="15" customHeight="1" x14ac:dyDescent="0.3">
      <c r="B43" s="274" t="str">
        <f>Tabela!B31</f>
        <v>OMEGA 3 PLUS (33/22) 1G 60 CAPS</v>
      </c>
      <c r="C43" s="275"/>
      <c r="D43" s="275"/>
      <c r="E43" s="275"/>
      <c r="F43" s="275"/>
      <c r="G43" s="275"/>
      <c r="H43" s="275"/>
      <c r="I43" s="275"/>
      <c r="J43" s="275"/>
      <c r="K43" s="275"/>
      <c r="L43" s="276">
        <f>INDEX(Tabela!$D$2:$D$72,MATCH(Puris!$B43,Tabela!$B$2:$B$72,0))</f>
        <v>55.329700000000003</v>
      </c>
      <c r="M43" s="276"/>
      <c r="N43" s="165">
        <f>INDEX(Tabela!$E$2:$E$65,MATCH(Puris!$B43,Tabela!$B$2:$B$65,0))</f>
        <v>96.62</v>
      </c>
      <c r="O43" s="165"/>
      <c r="P43" s="165"/>
      <c r="Q43" s="166">
        <f t="shared" si="0"/>
        <v>1.7462592423237429</v>
      </c>
      <c r="R43" s="166"/>
      <c r="S43" s="167">
        <f>INDEX(Tabela!$G$2:$G$72,MATCH(Puris!$B43,Tabela!$B$2:$B$72,0))</f>
        <v>111.1</v>
      </c>
      <c r="T43" s="167"/>
      <c r="U43" s="167"/>
      <c r="V43" s="166">
        <f t="shared" si="1"/>
        <v>2.0079631734854879</v>
      </c>
      <c r="W43" s="191"/>
      <c r="AI43" s="54"/>
      <c r="AJ43" s="54"/>
      <c r="AK43" s="55"/>
      <c r="AL43" s="55"/>
      <c r="AM43" s="55"/>
      <c r="AN43" s="56"/>
      <c r="AO43" s="56"/>
      <c r="AP43" s="57"/>
      <c r="AQ43" s="57"/>
      <c r="AR43" s="57"/>
    </row>
    <row r="44" spans="2:46" ht="15" customHeight="1" x14ac:dyDescent="0.3">
      <c r="B44" s="274" t="str">
        <f>Tabela!B32</f>
        <v>OMEGA 3/6/9 1G 60 CAPS</v>
      </c>
      <c r="C44" s="275"/>
      <c r="D44" s="275"/>
      <c r="E44" s="275"/>
      <c r="F44" s="275"/>
      <c r="G44" s="275"/>
      <c r="H44" s="275"/>
      <c r="I44" s="275"/>
      <c r="J44" s="275"/>
      <c r="K44" s="275"/>
      <c r="L44" s="276">
        <f>INDEX(Tabela!$D$2:$D$72,MATCH(Puris!$B44,Tabela!$B$2:$B$72,0))</f>
        <v>46.405900000000003</v>
      </c>
      <c r="M44" s="276"/>
      <c r="N44" s="165">
        <f>INDEX(Tabela!$E$2:$E$65,MATCH(Puris!$B44,Tabela!$B$2:$B$65,0))</f>
        <v>76</v>
      </c>
      <c r="O44" s="165"/>
      <c r="P44" s="165"/>
      <c r="Q44" s="166">
        <f t="shared" si="0"/>
        <v>1.6377227895590862</v>
      </c>
      <c r="R44" s="166"/>
      <c r="S44" s="167">
        <f>INDEX(Tabela!$G$2:$G$72,MATCH(Puris!$B44,Tabela!$B$2:$B$72,0))</f>
        <v>87.4</v>
      </c>
      <c r="T44" s="167"/>
      <c r="U44" s="167"/>
      <c r="V44" s="166">
        <f t="shared" si="1"/>
        <v>1.8833812079929493</v>
      </c>
      <c r="W44" s="191"/>
      <c r="AI44" s="54"/>
      <c r="AJ44" s="54"/>
      <c r="AK44" s="55"/>
      <c r="AL44" s="55"/>
      <c r="AM44" s="55"/>
      <c r="AN44" s="56"/>
      <c r="AO44" s="56"/>
      <c r="AP44" s="57"/>
      <c r="AQ44" s="57"/>
      <c r="AR44" s="57"/>
    </row>
    <row r="45" spans="2:46" ht="15" customHeight="1" thickBot="1" x14ac:dyDescent="0.35">
      <c r="B45" s="169" t="str">
        <f>Tabela!B33</f>
        <v>OSTEO PUR 500MG 120 CAPS</v>
      </c>
      <c r="C45" s="170"/>
      <c r="D45" s="170"/>
      <c r="E45" s="170"/>
      <c r="F45" s="170"/>
      <c r="G45" s="170"/>
      <c r="H45" s="170"/>
      <c r="I45" s="170"/>
      <c r="J45" s="170"/>
      <c r="K45" s="170"/>
      <c r="L45" s="164">
        <f>INDEX(Tabela!$D$2:$D$72,MATCH(Puris!$B45,Tabela!$B$2:$B$72,0))</f>
        <v>38.573499999999996</v>
      </c>
      <c r="M45" s="164"/>
      <c r="N45" s="165">
        <f>INDEX(Tabela!$E$2:$E$65,MATCH(Puris!$B45,Tabela!$B$2:$B$65,0))</f>
        <v>65.760000000000005</v>
      </c>
      <c r="O45" s="165"/>
      <c r="P45" s="165"/>
      <c r="Q45" s="166">
        <f t="shared" si="0"/>
        <v>1.7047973349579377</v>
      </c>
      <c r="R45" s="166"/>
      <c r="S45" s="167">
        <f>INDEX(Tabela!$G$2:$G$72,MATCH(Puris!$B45,Tabela!$B$2:$B$72,0))</f>
        <v>75.599999999999994</v>
      </c>
      <c r="T45" s="167"/>
      <c r="U45" s="167"/>
      <c r="V45" s="166">
        <f t="shared" si="1"/>
        <v>1.9598947463932492</v>
      </c>
      <c r="W45" s="191"/>
      <c r="AI45" s="54"/>
      <c r="AJ45" s="54"/>
      <c r="AK45" s="55"/>
      <c r="AL45" s="55"/>
      <c r="AM45" s="55"/>
      <c r="AN45" s="56"/>
      <c r="AO45" s="56"/>
      <c r="AP45" s="57"/>
      <c r="AQ45" s="57"/>
      <c r="AR45" s="57"/>
    </row>
    <row r="46" spans="2:46" ht="15" customHeight="1" thickBot="1" x14ac:dyDescent="0.35">
      <c r="B46" s="274" t="str">
        <f>Tabela!B34</f>
        <v>QUITOSANA PECTINA E PSYLLIUM 600MG 120 CAPS</v>
      </c>
      <c r="C46" s="275"/>
      <c r="D46" s="275"/>
      <c r="E46" s="275"/>
      <c r="F46" s="275"/>
      <c r="G46" s="275"/>
      <c r="H46" s="275"/>
      <c r="I46" s="275"/>
      <c r="J46" s="275"/>
      <c r="K46" s="275"/>
      <c r="L46" s="276">
        <f>INDEX(Tabela!$D$2:$D$72,MATCH(Puris!$B46,Tabela!$B$2:$B$72,0))</f>
        <v>63.344000000000008</v>
      </c>
      <c r="M46" s="276"/>
      <c r="N46" s="165">
        <f>INDEX(Tabela!$E$2:$E$65,MATCH(Puris!$B46,Tabela!$B$2:$B$65,0))</f>
        <v>104.1</v>
      </c>
      <c r="O46" s="165"/>
      <c r="P46" s="165"/>
      <c r="Q46" s="166">
        <f t="shared" si="0"/>
        <v>1.6434074261177063</v>
      </c>
      <c r="R46" s="166"/>
      <c r="S46" s="167">
        <f>INDEX(Tabela!$G$2:$G$72,MATCH(Puris!$B46,Tabela!$B$2:$B$72,0))</f>
        <v>119.7</v>
      </c>
      <c r="T46" s="167"/>
      <c r="U46" s="167"/>
      <c r="V46" s="166">
        <f t="shared" si="1"/>
        <v>1.8896817378125788</v>
      </c>
      <c r="W46" s="191"/>
      <c r="Z46" s="172" t="s">
        <v>3</v>
      </c>
      <c r="AA46" s="173"/>
      <c r="AB46" s="173"/>
      <c r="AC46" s="173"/>
      <c r="AD46" s="173"/>
      <c r="AE46" s="173"/>
      <c r="AF46" s="173"/>
      <c r="AG46" s="173"/>
      <c r="AH46" s="173"/>
      <c r="AI46" s="173" t="s">
        <v>4</v>
      </c>
      <c r="AJ46" s="173"/>
      <c r="AK46" s="184" t="s">
        <v>5</v>
      </c>
      <c r="AL46" s="184"/>
      <c r="AM46" s="184"/>
      <c r="AN46" s="181" t="s">
        <v>6</v>
      </c>
      <c r="AO46" s="181"/>
      <c r="AP46" s="219" t="s">
        <v>84</v>
      </c>
      <c r="AQ46" s="219"/>
      <c r="AR46" s="219"/>
      <c r="AS46" s="181" t="s">
        <v>6</v>
      </c>
      <c r="AT46" s="200"/>
    </row>
    <row r="47" spans="2:46" ht="15" customHeight="1" thickBot="1" x14ac:dyDescent="0.35">
      <c r="B47" s="274" t="str">
        <f>Tabela!B35</f>
        <v>SELENIO E VITAMINA E 250MG 60 CAPS</v>
      </c>
      <c r="C47" s="275"/>
      <c r="D47" s="275"/>
      <c r="E47" s="275"/>
      <c r="F47" s="275"/>
      <c r="G47" s="275"/>
      <c r="H47" s="275"/>
      <c r="I47" s="275"/>
      <c r="J47" s="275"/>
      <c r="K47" s="275"/>
      <c r="L47" s="276">
        <f>INDEX(Tabela!$D$2:$D$72,MATCH(Puris!$B47,Tabela!$B$2:$B$72,0))</f>
        <v>14.091900000000001</v>
      </c>
      <c r="M47" s="276"/>
      <c r="N47" s="165">
        <f>INDEX(Tabela!$E$2:$E$65,MATCH(Puris!$B47,Tabela!$B$2:$B$65,0))</f>
        <v>29.9</v>
      </c>
      <c r="O47" s="165"/>
      <c r="P47" s="165"/>
      <c r="Q47" s="166">
        <f t="shared" si="0"/>
        <v>2.1217862743845752</v>
      </c>
      <c r="R47" s="166"/>
      <c r="S47" s="167">
        <f>INDEX(Tabela!$G$2:$G$72,MATCH(Puris!$B47,Tabela!$B$2:$B$72,0))</f>
        <v>34.4</v>
      </c>
      <c r="T47" s="167"/>
      <c r="U47" s="167"/>
      <c r="V47" s="166">
        <f t="shared" si="1"/>
        <v>2.4411186568170367</v>
      </c>
      <c r="W47" s="191"/>
      <c r="Z47" s="243" t="str">
        <f>Tabela!B48</f>
        <v>MELATONINA 0,21MG GOTA 30ML</v>
      </c>
      <c r="AA47" s="244"/>
      <c r="AB47" s="244"/>
      <c r="AC47" s="244"/>
      <c r="AD47" s="244"/>
      <c r="AE47" s="244"/>
      <c r="AF47" s="244"/>
      <c r="AG47" s="244"/>
      <c r="AH47" s="244"/>
      <c r="AI47" s="245">
        <f>INDEX(Tabela!$D$2:D$72,MATCH($Z47,Tabela!$B$2:$B$72,0))</f>
        <v>17.655000000000001</v>
      </c>
      <c r="AJ47" s="245"/>
      <c r="AK47" s="246">
        <f>INDEX(Tabela!$E$2:$E$72,MATCH($Z47,Tabela!$B$2:$B$72,0))</f>
        <v>28.9</v>
      </c>
      <c r="AL47" s="246"/>
      <c r="AM47" s="246"/>
      <c r="AN47" s="240">
        <f>AK47/AI47</f>
        <v>1.6369300481450013</v>
      </c>
      <c r="AO47" s="240"/>
      <c r="AP47" s="241">
        <f>INDEX(Tabela!$G$2:$G$72,MATCH($Z47,Tabela!$B$2:$B$72,0))</f>
        <v>30.700000000000003</v>
      </c>
      <c r="AQ47" s="241"/>
      <c r="AR47" s="241"/>
      <c r="AS47" s="240">
        <f>AP47/AI47</f>
        <v>1.7388841687907108</v>
      </c>
      <c r="AT47" s="242"/>
    </row>
    <row r="48" spans="2:46" ht="15" customHeight="1" x14ac:dyDescent="0.3">
      <c r="B48" s="274" t="str">
        <f>Tabela!B36</f>
        <v>SUPLEMENTO VITAMINICO MINERAL 450MG 60 CAPS</v>
      </c>
      <c r="C48" s="275"/>
      <c r="D48" s="275"/>
      <c r="E48" s="275"/>
      <c r="F48" s="275"/>
      <c r="G48" s="275"/>
      <c r="H48" s="275"/>
      <c r="I48" s="275"/>
      <c r="J48" s="275"/>
      <c r="K48" s="275"/>
      <c r="L48" s="276">
        <f>INDEX(Tabela!$D$2:$D$72,MATCH(Puris!$B48,Tabela!$B$2:$B$72,0))</f>
        <v>22.726800000000001</v>
      </c>
      <c r="M48" s="276"/>
      <c r="N48" s="165">
        <f>INDEX(Tabela!$E$2:$E$65,MATCH(Puris!$B48,Tabela!$B$2:$B$65,0))</f>
        <v>42.9</v>
      </c>
      <c r="O48" s="165"/>
      <c r="P48" s="165"/>
      <c r="Q48" s="166">
        <f t="shared" si="0"/>
        <v>1.8876392628966681</v>
      </c>
      <c r="R48" s="166"/>
      <c r="S48" s="167">
        <f>INDEX(Tabela!$G$2:$G$72,MATCH(Puris!$B48,Tabela!$B$2:$B$72,0))</f>
        <v>49.3</v>
      </c>
      <c r="T48" s="167"/>
      <c r="U48" s="167"/>
      <c r="V48" s="166">
        <f t="shared" si="1"/>
        <v>2.1692451202985019</v>
      </c>
      <c r="W48" s="191"/>
      <c r="AI48" s="54"/>
      <c r="AJ48" s="54"/>
      <c r="AK48" s="55"/>
      <c r="AL48" s="55"/>
      <c r="AM48" s="55"/>
      <c r="AN48" s="56"/>
      <c r="AO48" s="56"/>
      <c r="AP48" s="57"/>
      <c r="AQ48" s="57"/>
      <c r="AR48" s="57"/>
    </row>
    <row r="49" spans="2:31" ht="15" customHeight="1" x14ac:dyDescent="0.3">
      <c r="B49" s="169" t="str">
        <f>Tabela!B37</f>
        <v>VITAMINA E 400UI 750MG 60 Caps</v>
      </c>
      <c r="C49" s="170"/>
      <c r="D49" s="170"/>
      <c r="E49" s="170"/>
      <c r="F49" s="170"/>
      <c r="G49" s="170"/>
      <c r="H49" s="170"/>
      <c r="I49" s="170"/>
      <c r="J49" s="170"/>
      <c r="K49" s="170"/>
      <c r="L49" s="164">
        <f>INDEX(Tabela!$D$2:$D$72,MATCH(Puris!$B49,Tabela!$B$2:$B$72,0))</f>
        <v>48.963200000000001</v>
      </c>
      <c r="M49" s="164"/>
      <c r="N49" s="165">
        <f>INDEX(Tabela!$E$2:$E$65,MATCH(Puris!$B49,Tabela!$B$2:$B$65,0))</f>
        <v>80.5</v>
      </c>
      <c r="O49" s="165"/>
      <c r="P49" s="165"/>
      <c r="Q49" s="166">
        <f t="shared" si="0"/>
        <v>1.6440918894189922</v>
      </c>
      <c r="R49" s="166"/>
      <c r="S49" s="167">
        <f>INDEX(Tabela!$G$2:$G$72,MATCH(Puris!$B49,Tabela!$B$2:$B$72,0))</f>
        <v>92.6</v>
      </c>
      <c r="T49" s="167"/>
      <c r="U49" s="167"/>
      <c r="V49" s="166">
        <f t="shared" si="1"/>
        <v>1.8912162603751388</v>
      </c>
      <c r="W49" s="191"/>
      <c r="Z49" s="55"/>
      <c r="AA49" s="56"/>
      <c r="AB49" s="57"/>
    </row>
    <row r="50" spans="2:31" ht="15" customHeight="1" thickBot="1" x14ac:dyDescent="0.35">
      <c r="B50" s="277" t="str">
        <f>Tabela!B38</f>
        <v>VITAMINAS DO COMPLEXO B 280MG 60 CAPS</v>
      </c>
      <c r="C50" s="278"/>
      <c r="D50" s="278"/>
      <c r="E50" s="278"/>
      <c r="F50" s="278"/>
      <c r="G50" s="278"/>
      <c r="H50" s="278"/>
      <c r="I50" s="278"/>
      <c r="J50" s="278"/>
      <c r="K50" s="278"/>
      <c r="L50" s="279">
        <f>INDEX(Tabela!$D$2:$D$72,MATCH(Puris!$B50,Tabela!$B$2:$B$72,0))</f>
        <v>14.017000000000001</v>
      </c>
      <c r="M50" s="279"/>
      <c r="N50" s="186">
        <f>INDEX(Tabela!$E$2:$E$65,MATCH(Puris!$B50,Tabela!$B$2:$B$65,0))</f>
        <v>27.2</v>
      </c>
      <c r="O50" s="186"/>
      <c r="P50" s="186"/>
      <c r="Q50" s="183">
        <f t="shared" si="0"/>
        <v>1.940500820432332</v>
      </c>
      <c r="R50" s="183"/>
      <c r="S50" s="188">
        <f>INDEX(Tabela!$G$2:$G$72,MATCH(Puris!$B50,Tabela!$B$2:$B$72,0))</f>
        <v>31.3</v>
      </c>
      <c r="T50" s="188"/>
      <c r="U50" s="188"/>
      <c r="V50" s="183">
        <f t="shared" si="1"/>
        <v>2.2330027823357352</v>
      </c>
      <c r="W50" s="196"/>
      <c r="Z50" s="57"/>
      <c r="AE50" s="59" t="s">
        <v>66</v>
      </c>
    </row>
    <row r="51" spans="2:31" ht="15" customHeight="1" x14ac:dyDescent="0.3">
      <c r="G51" s="53"/>
      <c r="H51" s="53"/>
      <c r="I51" s="53"/>
      <c r="J51" s="53"/>
      <c r="K51" s="54"/>
      <c r="L51" s="54"/>
      <c r="M51" s="54"/>
      <c r="N51" s="56"/>
      <c r="O51" s="56"/>
      <c r="P51" s="56"/>
      <c r="T51" s="53"/>
      <c r="U51" s="53"/>
      <c r="V51" s="53"/>
      <c r="W51" s="53"/>
      <c r="Z51" s="55"/>
      <c r="AA51" s="56"/>
      <c r="AB51" s="57"/>
      <c r="AE51" s="60" t="s">
        <v>7</v>
      </c>
    </row>
    <row r="52" spans="2:31" ht="15" customHeight="1" x14ac:dyDescent="0.3">
      <c r="G52" s="53"/>
      <c r="H52" s="53"/>
      <c r="I52" s="53"/>
      <c r="J52" s="53"/>
      <c r="K52" s="54"/>
      <c r="L52" s="54"/>
      <c r="M52" s="56"/>
      <c r="T52" s="53"/>
      <c r="U52" s="53"/>
      <c r="V52" s="53"/>
      <c r="W52" s="53"/>
      <c r="X52" s="60"/>
      <c r="Y52" s="60"/>
      <c r="Z52" s="55"/>
      <c r="AA52" s="56"/>
      <c r="AB52" s="57"/>
      <c r="AE52" s="60" t="s">
        <v>8</v>
      </c>
    </row>
    <row r="53" spans="2:31" ht="15" customHeight="1" x14ac:dyDescent="0.3">
      <c r="D53" s="280" t="s">
        <v>129</v>
      </c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53"/>
    </row>
    <row r="54" spans="2:31" ht="15" customHeight="1" x14ac:dyDescent="0.3">
      <c r="G54" s="53"/>
      <c r="H54" s="53"/>
      <c r="I54" s="53"/>
      <c r="J54" s="53"/>
      <c r="K54" s="54"/>
      <c r="L54" s="54"/>
      <c r="N54" s="54"/>
      <c r="T54" s="53"/>
      <c r="U54" s="53"/>
      <c r="V54" s="53"/>
      <c r="W54" s="53"/>
      <c r="Y54" s="61"/>
    </row>
    <row r="55" spans="2:31" ht="15" hidden="1" customHeight="1" x14ac:dyDescent="0.3"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Q55" s="56"/>
      <c r="R55" s="57"/>
      <c r="T55" s="53"/>
      <c r="U55" s="53"/>
      <c r="V55" s="53"/>
      <c r="W55" s="53"/>
    </row>
    <row r="56" spans="2:31" ht="15" hidden="1" customHeight="1" x14ac:dyDescent="0.3">
      <c r="C56" s="60"/>
      <c r="D56" s="60"/>
      <c r="E56" s="60"/>
      <c r="F56" s="60"/>
      <c r="G56" s="60"/>
      <c r="H56" s="60"/>
      <c r="I56" s="63"/>
      <c r="J56" s="63"/>
      <c r="K56" s="60"/>
      <c r="L56" s="63"/>
      <c r="M56" s="60"/>
      <c r="Q56" s="56"/>
      <c r="R56" s="57"/>
      <c r="T56" s="53"/>
      <c r="U56" s="53"/>
      <c r="V56" s="53"/>
      <c r="W56" s="53"/>
    </row>
    <row r="57" spans="2:31" ht="15" hidden="1" customHeight="1" x14ac:dyDescent="0.3">
      <c r="C57" s="60"/>
      <c r="D57" s="177"/>
      <c r="E57" s="177"/>
      <c r="F57" s="177"/>
      <c r="G57" s="177"/>
      <c r="H57" s="177"/>
      <c r="I57" s="64"/>
      <c r="J57" s="65"/>
      <c r="K57" s="64"/>
      <c r="L57" s="66"/>
      <c r="M57" s="60"/>
      <c r="Q57" s="56"/>
      <c r="R57" s="57"/>
      <c r="T57" s="53"/>
      <c r="U57" s="53"/>
      <c r="V57" s="53"/>
      <c r="W57" s="53"/>
    </row>
    <row r="58" spans="2:31" ht="15" hidden="1" customHeight="1" x14ac:dyDescent="0.3">
      <c r="C58" s="60"/>
      <c r="D58" s="176"/>
      <c r="E58" s="176"/>
      <c r="F58" s="176"/>
      <c r="G58" s="176"/>
      <c r="H58" s="176"/>
      <c r="I58" s="64"/>
      <c r="J58" s="67"/>
      <c r="K58" s="68"/>
      <c r="L58" s="67"/>
      <c r="M58" s="60"/>
      <c r="T58" s="53"/>
      <c r="U58" s="53"/>
      <c r="V58" s="53"/>
      <c r="W58" s="53"/>
    </row>
    <row r="59" spans="2:31" ht="15" hidden="1" customHeight="1" x14ac:dyDescent="0.3">
      <c r="C59" s="60"/>
      <c r="D59" s="176"/>
      <c r="E59" s="176"/>
      <c r="F59" s="176"/>
      <c r="G59" s="176"/>
      <c r="H59" s="176"/>
      <c r="I59" s="64"/>
      <c r="J59" s="67"/>
      <c r="K59" s="68"/>
      <c r="L59" s="67"/>
      <c r="M59" s="60"/>
      <c r="T59" s="53"/>
      <c r="U59" s="53"/>
      <c r="V59" s="53"/>
      <c r="W59" s="53"/>
    </row>
    <row r="60" spans="2:31" ht="15" hidden="1" customHeight="1" x14ac:dyDescent="0.3">
      <c r="C60" s="69"/>
      <c r="D60" s="176"/>
      <c r="E60" s="176"/>
      <c r="F60" s="176"/>
      <c r="G60" s="176"/>
      <c r="H60" s="176"/>
      <c r="I60" s="64"/>
      <c r="J60" s="67"/>
      <c r="K60" s="68"/>
      <c r="L60" s="67"/>
      <c r="M60" s="69"/>
      <c r="T60" s="53"/>
      <c r="U60" s="53"/>
      <c r="V60" s="53"/>
      <c r="W60" s="53"/>
    </row>
    <row r="61" spans="2:31" ht="15" hidden="1" customHeight="1" x14ac:dyDescent="0.3">
      <c r="C61" s="69"/>
      <c r="D61" s="69"/>
      <c r="E61" s="69"/>
      <c r="F61" s="69"/>
      <c r="G61" s="69"/>
      <c r="H61" s="69"/>
      <c r="I61" s="70"/>
      <c r="J61" s="71"/>
      <c r="K61" s="72"/>
      <c r="L61" s="71"/>
      <c r="M61" s="69"/>
      <c r="T61" s="53"/>
      <c r="U61" s="53"/>
      <c r="V61" s="53"/>
      <c r="W61" s="53"/>
    </row>
    <row r="62" spans="2:31" ht="15" hidden="1" customHeight="1" x14ac:dyDescent="0.3">
      <c r="B62" s="56"/>
      <c r="C62" s="69"/>
      <c r="D62" s="73"/>
      <c r="E62" s="69"/>
      <c r="F62" s="69"/>
      <c r="G62" s="69"/>
      <c r="H62" s="69"/>
      <c r="I62" s="70"/>
      <c r="J62" s="71"/>
      <c r="K62" s="74"/>
      <c r="L62" s="71"/>
      <c r="M62" s="69"/>
      <c r="T62" s="53"/>
      <c r="U62" s="53"/>
      <c r="V62" s="53"/>
      <c r="W62" s="53"/>
    </row>
    <row r="63" spans="2:31" ht="15" hidden="1" customHeight="1" x14ac:dyDescent="0.3">
      <c r="B63" s="56"/>
      <c r="C63" s="69"/>
      <c r="D63" s="69"/>
      <c r="E63" s="69"/>
      <c r="F63" s="69"/>
      <c r="G63" s="69"/>
      <c r="H63" s="69"/>
      <c r="I63" s="70"/>
      <c r="J63" s="71"/>
      <c r="K63" s="74"/>
      <c r="L63" s="71"/>
      <c r="M63" s="69"/>
      <c r="T63" s="53"/>
      <c r="U63" s="53"/>
      <c r="V63" s="53"/>
      <c r="W63" s="53"/>
    </row>
    <row r="64" spans="2:31" ht="15" hidden="1" customHeight="1" x14ac:dyDescent="0.3">
      <c r="B64" s="56"/>
      <c r="G64" s="53"/>
      <c r="H64" s="53"/>
      <c r="I64" s="54"/>
      <c r="J64" s="55"/>
      <c r="L64" s="57"/>
      <c r="T64" s="53"/>
      <c r="U64" s="53"/>
      <c r="V64" s="53"/>
      <c r="W64" s="53"/>
    </row>
    <row r="65" spans="17:23" ht="15" hidden="1" customHeight="1" x14ac:dyDescent="0.3">
      <c r="T65" s="53"/>
      <c r="U65" s="53"/>
      <c r="V65" s="53"/>
      <c r="W65" s="53"/>
    </row>
    <row r="66" spans="17:23" ht="15" hidden="1" customHeight="1" x14ac:dyDescent="0.3">
      <c r="T66" s="53"/>
      <c r="U66" s="53"/>
      <c r="V66" s="53"/>
      <c r="W66" s="53"/>
    </row>
    <row r="67" spans="17:23" ht="15" hidden="1" customHeight="1" x14ac:dyDescent="0.3">
      <c r="T67" s="53"/>
      <c r="U67" s="53"/>
      <c r="V67" s="53"/>
      <c r="W67" s="53"/>
    </row>
    <row r="68" spans="17:23" ht="15" hidden="1" customHeight="1" x14ac:dyDescent="0.3">
      <c r="Q68" s="56"/>
      <c r="R68" s="57"/>
      <c r="T68" s="53"/>
      <c r="U68" s="53"/>
      <c r="V68" s="53"/>
      <c r="W68" s="53"/>
    </row>
    <row r="69" spans="17:23" ht="15" hidden="1" customHeight="1" x14ac:dyDescent="0.3">
      <c r="Q69" s="56"/>
      <c r="R69" s="57"/>
      <c r="T69" s="53"/>
      <c r="U69" s="53"/>
      <c r="V69" s="53"/>
      <c r="W69" s="53"/>
    </row>
    <row r="70" spans="17:23" ht="15" hidden="1" customHeight="1" x14ac:dyDescent="0.3">
      <c r="Q70" s="56"/>
      <c r="R70" s="57"/>
      <c r="T70" s="53"/>
      <c r="U70" s="53"/>
      <c r="V70" s="53"/>
      <c r="W70" s="53"/>
    </row>
    <row r="71" spans="17:23" ht="15" hidden="1" customHeight="1" x14ac:dyDescent="0.3">
      <c r="Q71" s="56"/>
      <c r="R71" s="57"/>
      <c r="T71" s="53"/>
      <c r="U71" s="53"/>
      <c r="V71" s="53"/>
      <c r="W71" s="53"/>
    </row>
    <row r="72" spans="17:23" ht="15" hidden="1" customHeight="1" x14ac:dyDescent="0.3">
      <c r="Q72" s="56"/>
      <c r="R72" s="57"/>
      <c r="T72" s="53"/>
      <c r="U72" s="53"/>
      <c r="V72" s="53"/>
      <c r="W72" s="53"/>
    </row>
    <row r="73" spans="17:23" ht="15" hidden="1" customHeight="1" x14ac:dyDescent="0.3">
      <c r="Q73" s="56"/>
      <c r="R73" s="57"/>
      <c r="T73" s="53"/>
      <c r="U73" s="53"/>
      <c r="V73" s="53"/>
      <c r="W73" s="53"/>
    </row>
    <row r="74" spans="17:23" ht="15" hidden="1" customHeight="1" x14ac:dyDescent="0.3">
      <c r="Q74" s="56"/>
      <c r="R74" s="57"/>
      <c r="T74" s="53"/>
      <c r="U74" s="53"/>
      <c r="V74" s="53"/>
      <c r="W74" s="53"/>
    </row>
    <row r="75" spans="17:23" ht="15" hidden="1" customHeight="1" x14ac:dyDescent="0.3">
      <c r="Q75" s="56"/>
      <c r="R75" s="57"/>
      <c r="T75" s="53"/>
      <c r="U75" s="53"/>
      <c r="V75" s="53"/>
      <c r="W75" s="53"/>
    </row>
    <row r="76" spans="17:23" ht="15" hidden="1" customHeight="1" x14ac:dyDescent="0.3">
      <c r="Q76" s="56"/>
      <c r="R76" s="57"/>
      <c r="T76" s="53"/>
      <c r="U76" s="53"/>
      <c r="V76" s="53"/>
      <c r="W76" s="53"/>
    </row>
    <row r="77" spans="17:23" ht="15" hidden="1" customHeight="1" x14ac:dyDescent="0.3"/>
    <row r="78" spans="17:23" ht="15" hidden="1" customHeight="1" x14ac:dyDescent="0.3"/>
    <row r="79" spans="17:23" ht="15" hidden="1" customHeight="1" x14ac:dyDescent="0.3"/>
    <row r="80" spans="17:23" ht="15" hidden="1" customHeight="1" x14ac:dyDescent="0.3"/>
    <row r="81" ht="15" hidden="1" customHeight="1" x14ac:dyDescent="0.3"/>
    <row r="82" ht="15" hidden="1" customHeight="1" x14ac:dyDescent="0.3"/>
    <row r="83" ht="15" hidden="1" customHeight="1" x14ac:dyDescent="0.3"/>
    <row r="84" ht="15" hidden="1" customHeight="1" x14ac:dyDescent="0.3"/>
  </sheetData>
  <sheetProtection algorithmName="SHA-512" hashValue="MaEdTMV+0H0hdUXyqkx97CDuQk7ZtyRhIsYeZYeN5oi8a+e+gmMR9ORc5y/OZDFrL5dQ87+pWsD18nrP0OAZEQ==" saltValue="jT4TrF2HEEGv52eKxtMUOg==" spinCount="100000" sheet="1" objects="1" scenarios="1"/>
  <mergeCells count="384">
    <mergeCell ref="AK25:AM25"/>
    <mergeCell ref="AN25:AO25"/>
    <mergeCell ref="AP25:AR25"/>
    <mergeCell ref="AS25:AT25"/>
    <mergeCell ref="Z26:AH26"/>
    <mergeCell ref="AI26:AJ26"/>
    <mergeCell ref="AK26:AM26"/>
    <mergeCell ref="AN26:AO26"/>
    <mergeCell ref="AP26:AR26"/>
    <mergeCell ref="AS26:AT26"/>
    <mergeCell ref="AN47:AO47"/>
    <mergeCell ref="AP47:AR47"/>
    <mergeCell ref="AS47:AT47"/>
    <mergeCell ref="Z46:AH46"/>
    <mergeCell ref="AI46:AJ46"/>
    <mergeCell ref="AK46:AM46"/>
    <mergeCell ref="AN46:AO46"/>
    <mergeCell ref="AP46:AR46"/>
    <mergeCell ref="AS46:AT46"/>
    <mergeCell ref="Z47:AH47"/>
    <mergeCell ref="AI47:AJ47"/>
    <mergeCell ref="AK47:AM47"/>
    <mergeCell ref="AS34:AT34"/>
    <mergeCell ref="AP34:AR34"/>
    <mergeCell ref="AN34:AO34"/>
    <mergeCell ref="AS35:AT35"/>
    <mergeCell ref="AN36:AO36"/>
    <mergeCell ref="AP36:AR36"/>
    <mergeCell ref="Z39:AH39"/>
    <mergeCell ref="AS38:AT38"/>
    <mergeCell ref="AN39:AO39"/>
    <mergeCell ref="AP39:AR39"/>
    <mergeCell ref="AS39:AT39"/>
    <mergeCell ref="Z34:AH34"/>
    <mergeCell ref="Z35:AH35"/>
    <mergeCell ref="Z36:AH36"/>
    <mergeCell ref="AK35:AM35"/>
    <mergeCell ref="AK36:AM36"/>
    <mergeCell ref="AK34:AM34"/>
    <mergeCell ref="AS36:AT36"/>
    <mergeCell ref="AN37:AO37"/>
    <mergeCell ref="AP37:AR37"/>
    <mergeCell ref="AS37:AT37"/>
    <mergeCell ref="AN35:AO35"/>
    <mergeCell ref="AP35:AR35"/>
    <mergeCell ref="AN38:AO38"/>
    <mergeCell ref="AP38:AR38"/>
    <mergeCell ref="Z37:AH37"/>
    <mergeCell ref="Z38:AH38"/>
    <mergeCell ref="AK28:AM28"/>
    <mergeCell ref="AK37:AM37"/>
    <mergeCell ref="AK38:AM38"/>
    <mergeCell ref="AK39:AM39"/>
    <mergeCell ref="AI27:AJ27"/>
    <mergeCell ref="AI28:AJ28"/>
    <mergeCell ref="Z28:AH28"/>
    <mergeCell ref="Z29:AH29"/>
    <mergeCell ref="AI29:AJ29"/>
    <mergeCell ref="AI34:AJ34"/>
    <mergeCell ref="AI35:AJ35"/>
    <mergeCell ref="AI36:AJ36"/>
    <mergeCell ref="AI37:AJ37"/>
    <mergeCell ref="AI38:AJ38"/>
    <mergeCell ref="AI39:AJ39"/>
    <mergeCell ref="AN29:AO29"/>
    <mergeCell ref="AP29:AR29"/>
    <mergeCell ref="AS13:AT13"/>
    <mergeCell ref="AP13:AR13"/>
    <mergeCell ref="AK13:AM13"/>
    <mergeCell ref="AS14:AT14"/>
    <mergeCell ref="AS15:AT15"/>
    <mergeCell ref="AS16:AT16"/>
    <mergeCell ref="AS17:AT17"/>
    <mergeCell ref="AK14:AM14"/>
    <mergeCell ref="AK29:AM29"/>
    <mergeCell ref="AK15:AM15"/>
    <mergeCell ref="AK16:AM16"/>
    <mergeCell ref="AK17:AM17"/>
    <mergeCell ref="AK18:AM18"/>
    <mergeCell ref="AK19:AM19"/>
    <mergeCell ref="AK20:AM20"/>
    <mergeCell ref="AK21:AM21"/>
    <mergeCell ref="AK22:AM22"/>
    <mergeCell ref="AK23:AM23"/>
    <mergeCell ref="AK24:AM24"/>
    <mergeCell ref="AS22:AT22"/>
    <mergeCell ref="AS23:AT23"/>
    <mergeCell ref="AS24:AT24"/>
    <mergeCell ref="AK27:AM27"/>
    <mergeCell ref="AN22:AO22"/>
    <mergeCell ref="AN23:AO23"/>
    <mergeCell ref="AN24:AO24"/>
    <mergeCell ref="AN27:AO27"/>
    <mergeCell ref="AN28:AO28"/>
    <mergeCell ref="Z13:AH13"/>
    <mergeCell ref="Z14:AH14"/>
    <mergeCell ref="Z15:AH15"/>
    <mergeCell ref="Z16:AH16"/>
    <mergeCell ref="Z17:AH17"/>
    <mergeCell ref="Z18:AH18"/>
    <mergeCell ref="Z19:AH19"/>
    <mergeCell ref="Z20:AH20"/>
    <mergeCell ref="Z21:AH21"/>
    <mergeCell ref="Z22:AH22"/>
    <mergeCell ref="Z23:AH23"/>
    <mergeCell ref="Z24:AH24"/>
    <mergeCell ref="Z27:AH27"/>
    <mergeCell ref="AI22:AJ22"/>
    <mergeCell ref="AI23:AJ23"/>
    <mergeCell ref="AI24:AJ24"/>
    <mergeCell ref="AN13:AO13"/>
    <mergeCell ref="AN14:AO14"/>
    <mergeCell ref="AN15:AO15"/>
    <mergeCell ref="AN16:AO16"/>
    <mergeCell ref="AS27:AT27"/>
    <mergeCell ref="AS28:AT28"/>
    <mergeCell ref="AS29:AT29"/>
    <mergeCell ref="AP14:AR14"/>
    <mergeCell ref="AP15:AR15"/>
    <mergeCell ref="AP16:AR16"/>
    <mergeCell ref="AP17:AR17"/>
    <mergeCell ref="AP18:AR18"/>
    <mergeCell ref="AP19:AR19"/>
    <mergeCell ref="AP20:AR20"/>
    <mergeCell ref="AP21:AR21"/>
    <mergeCell ref="AS18:AT18"/>
    <mergeCell ref="AS19:AT19"/>
    <mergeCell ref="AS20:AT20"/>
    <mergeCell ref="AS21:AT21"/>
    <mergeCell ref="AP22:AR22"/>
    <mergeCell ref="AP23:AR23"/>
    <mergeCell ref="AP24:AR24"/>
    <mergeCell ref="AP27:AR27"/>
    <mergeCell ref="AP28:AR28"/>
    <mergeCell ref="AN17:AO17"/>
    <mergeCell ref="AN18:AO18"/>
    <mergeCell ref="AN19:AO19"/>
    <mergeCell ref="AN20:AO20"/>
    <mergeCell ref="AN21:AO21"/>
    <mergeCell ref="AI18:AJ18"/>
    <mergeCell ref="AI19:AJ19"/>
    <mergeCell ref="AI20:AJ20"/>
    <mergeCell ref="AI21:AJ21"/>
    <mergeCell ref="V49:W49"/>
    <mergeCell ref="V50:W50"/>
    <mergeCell ref="S13:U13"/>
    <mergeCell ref="V26:W26"/>
    <mergeCell ref="V27:W27"/>
    <mergeCell ref="V18:W18"/>
    <mergeCell ref="V19:W19"/>
    <mergeCell ref="V20:W20"/>
    <mergeCell ref="V21:W21"/>
    <mergeCell ref="V22:W22"/>
    <mergeCell ref="V13:W13"/>
    <mergeCell ref="V14:W14"/>
    <mergeCell ref="V15:W15"/>
    <mergeCell ref="V16:W16"/>
    <mergeCell ref="V17:W17"/>
    <mergeCell ref="S42:U42"/>
    <mergeCell ref="S43:U43"/>
    <mergeCell ref="S44:U44"/>
    <mergeCell ref="V23:W23"/>
    <mergeCell ref="V24:W24"/>
    <mergeCell ref="V25:W25"/>
    <mergeCell ref="AI13:AJ13"/>
    <mergeCell ref="AI14:AJ14"/>
    <mergeCell ref="AI15:AJ15"/>
    <mergeCell ref="AI16:AJ16"/>
    <mergeCell ref="AI17:AJ17"/>
    <mergeCell ref="V48:W48"/>
    <mergeCell ref="Z25:AH25"/>
    <mergeCell ref="AI25:AJ25"/>
    <mergeCell ref="V33:W33"/>
    <mergeCell ref="V34:W34"/>
    <mergeCell ref="V35:W35"/>
    <mergeCell ref="V36:W36"/>
    <mergeCell ref="V37:W37"/>
    <mergeCell ref="V28:W28"/>
    <mergeCell ref="V29:W29"/>
    <mergeCell ref="V30:W30"/>
    <mergeCell ref="V31:W31"/>
    <mergeCell ref="V32:W32"/>
    <mergeCell ref="V43:W43"/>
    <mergeCell ref="V44:W44"/>
    <mergeCell ref="V45:W45"/>
    <mergeCell ref="V46:W46"/>
    <mergeCell ref="V47:W47"/>
    <mergeCell ref="V38:W38"/>
    <mergeCell ref="V39:W39"/>
    <mergeCell ref="V40:W40"/>
    <mergeCell ref="V41:W41"/>
    <mergeCell ref="V42:W42"/>
    <mergeCell ref="N28:P28"/>
    <mergeCell ref="N29:P29"/>
    <mergeCell ref="N30:P30"/>
    <mergeCell ref="S47:U47"/>
    <mergeCell ref="S48:U48"/>
    <mergeCell ref="S49:U49"/>
    <mergeCell ref="S40:U40"/>
    <mergeCell ref="S41:U41"/>
    <mergeCell ref="L13:M13"/>
    <mergeCell ref="S14:U14"/>
    <mergeCell ref="S50:U50"/>
    <mergeCell ref="S15:U15"/>
    <mergeCell ref="S16:U16"/>
    <mergeCell ref="S17:U17"/>
    <mergeCell ref="S18:U18"/>
    <mergeCell ref="S19:U19"/>
    <mergeCell ref="S20:U20"/>
    <mergeCell ref="S21:U21"/>
    <mergeCell ref="S22:U22"/>
    <mergeCell ref="S23:U23"/>
    <mergeCell ref="S24:U24"/>
    <mergeCell ref="S25:U25"/>
    <mergeCell ref="S26:U26"/>
    <mergeCell ref="S27:U27"/>
    <mergeCell ref="N13:P13"/>
    <mergeCell ref="N14:P14"/>
    <mergeCell ref="N50:P50"/>
    <mergeCell ref="N15:P15"/>
    <mergeCell ref="N16:P16"/>
    <mergeCell ref="N17:P17"/>
    <mergeCell ref="N18:P18"/>
    <mergeCell ref="N19:P19"/>
    <mergeCell ref="N20:P20"/>
    <mergeCell ref="N21:P21"/>
    <mergeCell ref="N22:P22"/>
    <mergeCell ref="N23:P23"/>
    <mergeCell ref="N24:P24"/>
    <mergeCell ref="N25:P25"/>
    <mergeCell ref="N26:P26"/>
    <mergeCell ref="N27:P27"/>
    <mergeCell ref="N44:P44"/>
    <mergeCell ref="N45:P45"/>
    <mergeCell ref="N46:P46"/>
    <mergeCell ref="N47:P47"/>
    <mergeCell ref="N48:P48"/>
    <mergeCell ref="N39:P39"/>
    <mergeCell ref="N33:P33"/>
    <mergeCell ref="N34:P34"/>
    <mergeCell ref="N31:P31"/>
    <mergeCell ref="N32:P32"/>
    <mergeCell ref="S38:U38"/>
    <mergeCell ref="S39:U39"/>
    <mergeCell ref="Q47:R47"/>
    <mergeCell ref="Q48:R48"/>
    <mergeCell ref="Q49:R49"/>
    <mergeCell ref="Q32:R32"/>
    <mergeCell ref="Q33:R33"/>
    <mergeCell ref="Q34:R34"/>
    <mergeCell ref="Q35:R35"/>
    <mergeCell ref="Q36:R36"/>
    <mergeCell ref="S31:U31"/>
    <mergeCell ref="S32:U32"/>
    <mergeCell ref="S33:U33"/>
    <mergeCell ref="S34:U34"/>
    <mergeCell ref="S45:U45"/>
    <mergeCell ref="S46:U46"/>
    <mergeCell ref="N49:P49"/>
    <mergeCell ref="S28:U28"/>
    <mergeCell ref="S29:U29"/>
    <mergeCell ref="S35:U35"/>
    <mergeCell ref="S36:U36"/>
    <mergeCell ref="S37:U37"/>
    <mergeCell ref="Q22:R22"/>
    <mergeCell ref="Q23:R23"/>
    <mergeCell ref="Q24:R24"/>
    <mergeCell ref="Q25:R25"/>
    <mergeCell ref="Q26:R26"/>
    <mergeCell ref="Q50:R50"/>
    <mergeCell ref="Q42:R42"/>
    <mergeCell ref="Q43:R43"/>
    <mergeCell ref="Q44:R44"/>
    <mergeCell ref="Q45:R45"/>
    <mergeCell ref="Q46:R46"/>
    <mergeCell ref="Q37:R37"/>
    <mergeCell ref="Q38:R38"/>
    <mergeCell ref="Q39:R39"/>
    <mergeCell ref="Q40:R40"/>
    <mergeCell ref="Q41:R41"/>
    <mergeCell ref="Q13:R13"/>
    <mergeCell ref="Q14:R14"/>
    <mergeCell ref="Q15:R15"/>
    <mergeCell ref="Q16:R16"/>
    <mergeCell ref="Q17:R17"/>
    <mergeCell ref="Q18:R18"/>
    <mergeCell ref="Q19:R19"/>
    <mergeCell ref="Q20:R20"/>
    <mergeCell ref="Q21:R21"/>
    <mergeCell ref="L36:M36"/>
    <mergeCell ref="L37:M37"/>
    <mergeCell ref="L38:M38"/>
    <mergeCell ref="L39:M39"/>
    <mergeCell ref="L40:M40"/>
    <mergeCell ref="N40:P40"/>
    <mergeCell ref="N41:P41"/>
    <mergeCell ref="N42:P42"/>
    <mergeCell ref="N43:P43"/>
    <mergeCell ref="N36:P36"/>
    <mergeCell ref="N37:P37"/>
    <mergeCell ref="N38:P38"/>
    <mergeCell ref="L46:M46"/>
    <mergeCell ref="L47:M47"/>
    <mergeCell ref="L48:M48"/>
    <mergeCell ref="L49:M49"/>
    <mergeCell ref="L50:M50"/>
    <mergeCell ref="L41:M41"/>
    <mergeCell ref="L42:M42"/>
    <mergeCell ref="L43:M43"/>
    <mergeCell ref="L44:M44"/>
    <mergeCell ref="L45:M45"/>
    <mergeCell ref="L17:M17"/>
    <mergeCell ref="L18:M18"/>
    <mergeCell ref="L19:M19"/>
    <mergeCell ref="L20:M20"/>
    <mergeCell ref="L31:M31"/>
    <mergeCell ref="L32:M32"/>
    <mergeCell ref="L33:M33"/>
    <mergeCell ref="L34:M34"/>
    <mergeCell ref="L35:M35"/>
    <mergeCell ref="L26:M26"/>
    <mergeCell ref="L27:M27"/>
    <mergeCell ref="L28:M28"/>
    <mergeCell ref="L29:M29"/>
    <mergeCell ref="L30:M30"/>
    <mergeCell ref="L25:M25"/>
    <mergeCell ref="L22:M22"/>
    <mergeCell ref="L23:M23"/>
    <mergeCell ref="L24:M24"/>
    <mergeCell ref="L21:M21"/>
    <mergeCell ref="D60:H60"/>
    <mergeCell ref="D58:H58"/>
    <mergeCell ref="D57:H57"/>
    <mergeCell ref="D59:H59"/>
    <mergeCell ref="B36:K36"/>
    <mergeCell ref="B37:K37"/>
    <mergeCell ref="B38:K38"/>
    <mergeCell ref="B39:K39"/>
    <mergeCell ref="B40:K40"/>
    <mergeCell ref="B46:K46"/>
    <mergeCell ref="B47:K47"/>
    <mergeCell ref="B48:K48"/>
    <mergeCell ref="B49:K49"/>
    <mergeCell ref="B50:K50"/>
    <mergeCell ref="B41:K41"/>
    <mergeCell ref="B42:K42"/>
    <mergeCell ref="B43:K43"/>
    <mergeCell ref="B44:K44"/>
    <mergeCell ref="B45:K45"/>
    <mergeCell ref="D53:V53"/>
    <mergeCell ref="B34:K34"/>
    <mergeCell ref="B35:K35"/>
    <mergeCell ref="B26:K26"/>
    <mergeCell ref="B27:K27"/>
    <mergeCell ref="B28:K28"/>
    <mergeCell ref="B29:K29"/>
    <mergeCell ref="B30:K30"/>
    <mergeCell ref="B31:K31"/>
    <mergeCell ref="B32:K32"/>
    <mergeCell ref="B33:K33"/>
    <mergeCell ref="L16:M16"/>
    <mergeCell ref="N35:P35"/>
    <mergeCell ref="Q27:R27"/>
    <mergeCell ref="Q28:R28"/>
    <mergeCell ref="Q29:R29"/>
    <mergeCell ref="Q30:R30"/>
    <mergeCell ref="Q31:R31"/>
    <mergeCell ref="S30:U30"/>
    <mergeCell ref="G4:G8"/>
    <mergeCell ref="B23:K23"/>
    <mergeCell ref="B24:K24"/>
    <mergeCell ref="B25:K25"/>
    <mergeCell ref="L14:M14"/>
    <mergeCell ref="L15:M15"/>
    <mergeCell ref="B13:K13"/>
    <mergeCell ref="B18:K18"/>
    <mergeCell ref="B19:K19"/>
    <mergeCell ref="B20:K20"/>
    <mergeCell ref="B21:K21"/>
    <mergeCell ref="B22:K22"/>
    <mergeCell ref="B17:K17"/>
    <mergeCell ref="B16:K16"/>
    <mergeCell ref="B15:K15"/>
    <mergeCell ref="B14:K14"/>
  </mergeCells>
  <conditionalFormatting sqref="Q14:Q50 V14:V50 AN35:AN39 AS35:AS39 AN14:AN29 AS14:AS29">
    <cfRule type="colorScale" priority="12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AN47 AS47">
    <cfRule type="colorScale" priority="1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pageMargins left="0.25" right="0.25" top="0.75" bottom="0.75" header="0.3" footer="0.3"/>
  <pageSetup paperSize="9" scale="64" orientation="landscape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rgb="FF7030A0"/>
  </sheetPr>
  <dimension ref="A1:AY58"/>
  <sheetViews>
    <sheetView showGridLines="0" zoomScale="67" zoomScaleNormal="67" workbookViewId="0">
      <selection activeCell="Z7" sqref="Z7"/>
    </sheetView>
  </sheetViews>
  <sheetFormatPr defaultColWidth="0" defaultRowHeight="0" customHeight="1" zeroHeight="1" x14ac:dyDescent="0.3"/>
  <cols>
    <col min="1" max="9" width="5.77734375" style="32" customWidth="1"/>
    <col min="10" max="10" width="5.77734375" style="1" customWidth="1"/>
    <col min="11" max="11" width="5.77734375" style="33" customWidth="1"/>
    <col min="12" max="12" width="5.77734375" style="34" customWidth="1"/>
    <col min="13" max="25" width="5.77734375" style="32" customWidth="1"/>
    <col min="26" max="26" width="5.77734375" style="35" customWidth="1"/>
    <col min="27" max="49" width="5.77734375" style="32" customWidth="1"/>
    <col min="50" max="51" width="0" style="25" hidden="1" customWidth="1"/>
    <col min="52" max="16384" width="5.77734375" style="25" hidden="1"/>
  </cols>
  <sheetData>
    <row r="1" spans="7:28" s="32" customFormat="1" ht="15" customHeight="1" x14ac:dyDescent="0.3">
      <c r="J1" s="1"/>
      <c r="K1" s="33"/>
      <c r="L1" s="34"/>
      <c r="Z1" s="35"/>
    </row>
    <row r="2" spans="7:28" s="32" customFormat="1" ht="15" customHeight="1" x14ac:dyDescent="0.3">
      <c r="I2" s="1"/>
      <c r="J2" s="1"/>
      <c r="K2" s="33"/>
      <c r="L2" s="34"/>
      <c r="Z2" s="35"/>
    </row>
    <row r="3" spans="7:28" s="32" customFormat="1" ht="15" customHeight="1" x14ac:dyDescent="0.3">
      <c r="J3" s="1"/>
      <c r="K3" s="33"/>
      <c r="L3" s="34"/>
      <c r="Z3" s="35"/>
    </row>
    <row r="4" spans="7:28" s="32" customFormat="1" ht="15" customHeight="1" x14ac:dyDescent="0.3">
      <c r="J4" s="1"/>
      <c r="K4" s="33"/>
      <c r="L4" s="34"/>
      <c r="Z4" s="35"/>
    </row>
    <row r="5" spans="7:28" s="32" customFormat="1" ht="15" customHeight="1" x14ac:dyDescent="0.3">
      <c r="K5" s="33"/>
      <c r="L5" s="34"/>
      <c r="Z5" s="35"/>
    </row>
    <row r="6" spans="7:28" s="32" customFormat="1" ht="15" customHeight="1" x14ac:dyDescent="0.3">
      <c r="J6" s="1"/>
      <c r="K6" s="33"/>
      <c r="L6" s="34"/>
      <c r="Z6" s="35"/>
    </row>
    <row r="7" spans="7:28" s="32" customFormat="1" ht="15" customHeight="1" x14ac:dyDescent="0.3">
      <c r="J7" s="1"/>
      <c r="K7" s="33"/>
      <c r="L7" s="34"/>
      <c r="Z7" s="35"/>
    </row>
    <row r="8" spans="7:28" s="32" customFormat="1" ht="15" customHeight="1" x14ac:dyDescent="0.3">
      <c r="J8" s="1"/>
      <c r="K8" s="33"/>
      <c r="L8" s="34"/>
      <c r="Z8" s="35"/>
    </row>
    <row r="9" spans="7:28" s="32" customFormat="1" ht="15" customHeight="1" x14ac:dyDescent="0.3">
      <c r="N9" s="35"/>
    </row>
    <row r="10" spans="7:28" s="32" customFormat="1" ht="15" customHeight="1" x14ac:dyDescent="0.3">
      <c r="N10" s="35"/>
    </row>
    <row r="11" spans="7:28" s="32" customFormat="1" ht="15" customHeight="1" x14ac:dyDescent="0.3">
      <c r="N11" s="35"/>
    </row>
    <row r="12" spans="7:28" s="32" customFormat="1" ht="15" customHeight="1" x14ac:dyDescent="0.3">
      <c r="N12" s="35"/>
    </row>
    <row r="13" spans="7:28" s="32" customFormat="1" ht="15" customHeight="1" x14ac:dyDescent="0.3"/>
    <row r="14" spans="7:28" s="32" customFormat="1" ht="15" customHeight="1" thickBot="1" x14ac:dyDescent="0.35"/>
    <row r="15" spans="7:28" s="32" customFormat="1" ht="15" customHeight="1" thickBot="1" x14ac:dyDescent="0.35">
      <c r="G15" s="234" t="s">
        <v>3</v>
      </c>
      <c r="H15" s="227"/>
      <c r="I15" s="227"/>
      <c r="J15" s="227"/>
      <c r="K15" s="227"/>
      <c r="L15" s="227"/>
      <c r="M15" s="227"/>
      <c r="N15" s="227"/>
      <c r="O15" s="227"/>
      <c r="P15" s="227"/>
      <c r="Q15" s="253" t="s">
        <v>4</v>
      </c>
      <c r="R15" s="254"/>
      <c r="S15" s="238" t="s">
        <v>83</v>
      </c>
      <c r="T15" s="238"/>
      <c r="U15" s="238"/>
      <c r="V15" s="229" t="s">
        <v>6</v>
      </c>
      <c r="W15" s="229"/>
      <c r="X15" s="255" t="s">
        <v>84</v>
      </c>
      <c r="Y15" s="256"/>
      <c r="Z15" s="257"/>
      <c r="AA15" s="229" t="s">
        <v>6</v>
      </c>
      <c r="AB15" s="230"/>
    </row>
    <row r="16" spans="7:28" s="32" customFormat="1" ht="15" customHeight="1" x14ac:dyDescent="0.3">
      <c r="G16" s="235" t="str">
        <f>Tabela!B49</f>
        <v>HIDRATANTE CORPORAL MAG 200G</v>
      </c>
      <c r="H16" s="236"/>
      <c r="I16" s="236"/>
      <c r="J16" s="236"/>
      <c r="K16" s="236"/>
      <c r="L16" s="236"/>
      <c r="M16" s="236"/>
      <c r="N16" s="236"/>
      <c r="O16" s="236"/>
      <c r="P16" s="236"/>
      <c r="Q16" s="228">
        <f>INDEX(Tabela!$D$2:$D$72,MATCH(G16,Tabela!$B$2:$B$72,0))</f>
        <v>24.064299999999999</v>
      </c>
      <c r="R16" s="228"/>
      <c r="S16" s="237">
        <f>INDEX(Tabela!$E$2:$E$72,MATCH(G16,Tabela!$B$2:$B$72,0))</f>
        <v>39.9</v>
      </c>
      <c r="T16" s="237"/>
      <c r="U16" s="237"/>
      <c r="V16" s="232">
        <f>S16/Q16</f>
        <v>1.6580577868460749</v>
      </c>
      <c r="W16" s="232"/>
      <c r="X16" s="239">
        <f>INDEX(Tabela!$G$2:$G$72,MATCH(G16,Tabela!$B$2:$B$72,0))</f>
        <v>42.300000000000004</v>
      </c>
      <c r="Y16" s="239"/>
      <c r="Z16" s="239"/>
      <c r="AA16" s="232">
        <f>X16/Q16</f>
        <v>1.7577905860548615</v>
      </c>
      <c r="AB16" s="233"/>
    </row>
    <row r="17" spans="2:40" s="32" customFormat="1" ht="15" customHeight="1" x14ac:dyDescent="0.3">
      <c r="G17" s="169" t="str">
        <f>Tabela!B50</f>
        <v>HIDRATANTE PARA MAOS MAG 60G</v>
      </c>
      <c r="H17" s="170"/>
      <c r="I17" s="170"/>
      <c r="J17" s="170"/>
      <c r="K17" s="170"/>
      <c r="L17" s="170"/>
      <c r="M17" s="170"/>
      <c r="N17" s="170"/>
      <c r="O17" s="170"/>
      <c r="P17" s="170"/>
      <c r="Q17" s="164">
        <f>INDEX(Tabela!$D$2:$D$72,MATCH(G17,Tabela!$B$2:$B$72,0))</f>
        <v>23.529299999999999</v>
      </c>
      <c r="R17" s="164"/>
      <c r="S17" s="165">
        <f>INDEX(Tabela!$E$2:$E$72,MATCH(G17,Tabela!$B$2:$B$72,0))</f>
        <v>33.9</v>
      </c>
      <c r="T17" s="165"/>
      <c r="U17" s="165"/>
      <c r="V17" s="166">
        <f>S17/Q17</f>
        <v>1.4407568435950071</v>
      </c>
      <c r="W17" s="166"/>
      <c r="X17" s="167">
        <f>INDEX(Tabela!$G$2:$G$72,MATCH(G17,Tabela!$B$2:$B$72,0))</f>
        <v>36</v>
      </c>
      <c r="Y17" s="167"/>
      <c r="Z17" s="167"/>
      <c r="AA17" s="166">
        <f>X17/Q17</f>
        <v>1.5300072675345209</v>
      </c>
      <c r="AB17" s="191"/>
    </row>
    <row r="18" spans="2:40" s="32" customFormat="1" ht="15" customHeight="1" x14ac:dyDescent="0.3">
      <c r="G18" s="169" t="str">
        <f>Tabela!B51</f>
        <v>HIDRATANTE PARA PES MAG 60G</v>
      </c>
      <c r="H18" s="170"/>
      <c r="I18" s="170"/>
      <c r="J18" s="170"/>
      <c r="K18" s="170"/>
      <c r="L18" s="170"/>
      <c r="M18" s="170"/>
      <c r="N18" s="170"/>
      <c r="O18" s="170"/>
      <c r="P18" s="170"/>
      <c r="Q18" s="164">
        <f>INDEX(Tabela!$D$2:$D$72,MATCH(G18,Tabela!$B$2:$B$72,0))</f>
        <v>15.943000000000001</v>
      </c>
      <c r="R18" s="164"/>
      <c r="S18" s="165">
        <f>INDEX(Tabela!$E$2:$E$72,MATCH(G18,Tabela!$B$2:$B$72,0))</f>
        <v>25.9</v>
      </c>
      <c r="T18" s="165"/>
      <c r="U18" s="165"/>
      <c r="V18" s="166">
        <f>S18/Q18</f>
        <v>1.6245374145392961</v>
      </c>
      <c r="W18" s="166"/>
      <c r="X18" s="167">
        <f>INDEX(Tabela!$G$2:$G$72,MATCH(G18,Tabela!$B$2:$B$72,0))</f>
        <v>27.5</v>
      </c>
      <c r="Y18" s="167"/>
      <c r="Z18" s="167"/>
      <c r="AA18" s="166">
        <f>X18/Q18</f>
        <v>1.7248949382173993</v>
      </c>
      <c r="AB18" s="191"/>
    </row>
    <row r="19" spans="2:40" s="32" customFormat="1" ht="15" customHeight="1" thickBot="1" x14ac:dyDescent="0.35">
      <c r="B19" s="28"/>
      <c r="D19" s="36"/>
      <c r="E19" s="28"/>
      <c r="G19" s="178" t="str">
        <f>Tabela!B52</f>
        <v>MANTEIGA CORPORAL MAG 210G</v>
      </c>
      <c r="H19" s="179"/>
      <c r="I19" s="179"/>
      <c r="J19" s="179"/>
      <c r="K19" s="179"/>
      <c r="L19" s="179"/>
      <c r="M19" s="179"/>
      <c r="N19" s="179"/>
      <c r="O19" s="179"/>
      <c r="P19" s="179"/>
      <c r="Q19" s="180">
        <f>INDEX(Tabela!$D$2:$D$72,MATCH(G19,Tabela!$B$2:$B$72,0))</f>
        <v>26.643000000000001</v>
      </c>
      <c r="R19" s="180"/>
      <c r="S19" s="186">
        <f>INDEX(Tabela!$E$2:$E$72,MATCH(G19,Tabela!$B$2:$B$72,0))</f>
        <v>47.9</v>
      </c>
      <c r="T19" s="186"/>
      <c r="U19" s="186"/>
      <c r="V19" s="183">
        <f>S19/Q19</f>
        <v>1.7978455879593138</v>
      </c>
      <c r="W19" s="183"/>
      <c r="X19" s="188">
        <f>INDEX(Tabela!$G$2:$G$72,MATCH(G19,Tabela!$B$2:$B$72,0))</f>
        <v>50.800000000000004</v>
      </c>
      <c r="Y19" s="188"/>
      <c r="Z19" s="188"/>
      <c r="AA19" s="183">
        <f>X19/Q19</f>
        <v>1.9066921893180198</v>
      </c>
      <c r="AB19" s="196"/>
    </row>
    <row r="20" spans="2:40" s="32" customFormat="1" ht="15" customHeight="1" x14ac:dyDescent="0.3">
      <c r="B20" s="28"/>
      <c r="D20" s="31"/>
      <c r="E20" s="28"/>
      <c r="Z20" s="35"/>
    </row>
    <row r="21" spans="2:40" ht="15" customHeight="1" x14ac:dyDescent="0.3">
      <c r="B21" s="28"/>
      <c r="D21" s="31"/>
      <c r="E21" s="28"/>
    </row>
    <row r="22" spans="2:40" s="32" customFormat="1" ht="15" customHeight="1" x14ac:dyDescent="0.3">
      <c r="D22" s="29"/>
      <c r="E22" s="30"/>
      <c r="J22" s="1"/>
      <c r="K22" s="33"/>
      <c r="L22" s="34"/>
      <c r="Z22" s="35"/>
    </row>
    <row r="23" spans="2:40" s="32" customFormat="1" ht="15" customHeight="1" x14ac:dyDescent="0.3">
      <c r="J23" s="1"/>
      <c r="K23" s="33"/>
      <c r="L23" s="34"/>
      <c r="Z23" s="35"/>
      <c r="AJ23"/>
    </row>
    <row r="24" spans="2:40" s="32" customFormat="1" ht="15" customHeight="1" x14ac:dyDescent="0.3">
      <c r="J24" s="1"/>
      <c r="K24" s="33"/>
      <c r="L24" s="34"/>
      <c r="Z24" s="35"/>
    </row>
    <row r="25" spans="2:40" s="32" customFormat="1" ht="15" customHeight="1" thickBot="1" x14ac:dyDescent="0.35">
      <c r="J25" s="1"/>
      <c r="K25" s="33"/>
      <c r="L25" s="34"/>
      <c r="Z25" s="35"/>
    </row>
    <row r="26" spans="2:40" s="32" customFormat="1" ht="15" customHeight="1" thickBot="1" x14ac:dyDescent="0.35">
      <c r="G26" s="172" t="s">
        <v>3</v>
      </c>
      <c r="H26" s="173"/>
      <c r="I26" s="173"/>
      <c r="J26" s="173"/>
      <c r="K26" s="173"/>
      <c r="L26" s="173"/>
      <c r="M26" s="173"/>
      <c r="N26" s="173"/>
      <c r="O26" s="173"/>
      <c r="P26" s="173"/>
      <c r="Q26" s="173" t="s">
        <v>4</v>
      </c>
      <c r="R26" s="173"/>
      <c r="S26" s="184" t="s">
        <v>83</v>
      </c>
      <c r="T26" s="184"/>
      <c r="U26" s="184"/>
      <c r="V26" s="181" t="s">
        <v>6</v>
      </c>
      <c r="W26" s="181"/>
      <c r="X26" s="219" t="s">
        <v>84</v>
      </c>
      <c r="Y26" s="219"/>
      <c r="Z26" s="219"/>
      <c r="AA26" s="181" t="s">
        <v>6</v>
      </c>
      <c r="AB26" s="200"/>
    </row>
    <row r="27" spans="2:40" s="32" customFormat="1" ht="15" customHeight="1" x14ac:dyDescent="0.3">
      <c r="G27" s="174" t="str">
        <f>Tabela!B46</f>
        <v>NO RED FPS 40 - 60G</v>
      </c>
      <c r="H27" s="175"/>
      <c r="I27" s="175"/>
      <c r="J27" s="175"/>
      <c r="K27" s="175"/>
      <c r="L27" s="175"/>
      <c r="M27" s="175"/>
      <c r="N27" s="175"/>
      <c r="O27" s="175"/>
      <c r="P27" s="175"/>
      <c r="Q27" s="171">
        <f>INDEX(Tabela!$D$2:$D$72,MATCH(G27,Tabela!$B$2:$B$72,0))</f>
        <v>55.126400000000004</v>
      </c>
      <c r="R27" s="171"/>
      <c r="S27" s="185">
        <f>INDEX(Tabela!$E$2:$E$72,MATCH(G27,Tabela!$B$2:$B$72,0))</f>
        <v>95.9</v>
      </c>
      <c r="T27" s="185"/>
      <c r="U27" s="185"/>
      <c r="V27" s="182">
        <f>S27/Q27</f>
        <v>1.7396383583908981</v>
      </c>
      <c r="W27" s="182"/>
      <c r="X27" s="187">
        <f>INDEX(Tabela!$G$2:$G$72,MATCH(G27,Tabela!$B$2:$B$72,0))</f>
        <v>101.69999999999999</v>
      </c>
      <c r="Y27" s="187"/>
      <c r="Z27" s="187"/>
      <c r="AA27" s="182">
        <f>X27/Q27</f>
        <v>1.8448511058222554</v>
      </c>
      <c r="AB27" s="201"/>
    </row>
    <row r="28" spans="2:40" s="32" customFormat="1" ht="15" customHeight="1" thickBot="1" x14ac:dyDescent="0.35">
      <c r="G28" s="178" t="str">
        <f>Tabela!B47</f>
        <v>NO RED FPS 50 C/COR - 60G</v>
      </c>
      <c r="H28" s="179"/>
      <c r="I28" s="179"/>
      <c r="J28" s="179"/>
      <c r="K28" s="179"/>
      <c r="L28" s="179"/>
      <c r="M28" s="179"/>
      <c r="N28" s="179"/>
      <c r="O28" s="179"/>
      <c r="P28" s="179"/>
      <c r="Q28" s="180">
        <f>INDEX(Tabela!$D$2:$D$72,MATCH(G28,Tabela!$B$2:$B$72,0))</f>
        <v>66.104600000000005</v>
      </c>
      <c r="R28" s="180"/>
      <c r="S28" s="186">
        <f>INDEX(Tabela!$E$2:$E$72,MATCH(G28,Tabela!$B$2:$B$72,0))</f>
        <v>108.5</v>
      </c>
      <c r="T28" s="186"/>
      <c r="U28" s="186"/>
      <c r="V28" s="183">
        <f>S28/Q28</f>
        <v>1.641338121704087</v>
      </c>
      <c r="W28" s="183"/>
      <c r="X28" s="188">
        <f>INDEX(Tabela!$G$2:$G$72,MATCH(G28,Tabela!$B$2:$B$72,0))</f>
        <v>115.1</v>
      </c>
      <c r="Y28" s="188"/>
      <c r="Z28" s="188"/>
      <c r="AA28" s="183">
        <f>X28/Q28</f>
        <v>1.7411798876326305</v>
      </c>
      <c r="AB28" s="196"/>
      <c r="AI28"/>
    </row>
    <row r="29" spans="2:40" s="32" customFormat="1" ht="15" customHeight="1" x14ac:dyDescent="0.3">
      <c r="J29" s="1"/>
      <c r="K29" s="33"/>
      <c r="L29" s="34"/>
      <c r="Z29" s="35"/>
    </row>
    <row r="30" spans="2:40" s="32" customFormat="1" ht="15" customHeight="1" thickBot="1" x14ac:dyDescent="0.35">
      <c r="J30" s="1"/>
      <c r="K30" s="33"/>
      <c r="L30" s="34"/>
      <c r="Z30" s="35"/>
    </row>
    <row r="31" spans="2:40" ht="15" customHeight="1" thickBot="1" x14ac:dyDescent="0.35">
      <c r="G31" s="172" t="s">
        <v>3</v>
      </c>
      <c r="H31" s="173"/>
      <c r="I31" s="173"/>
      <c r="J31" s="173"/>
      <c r="K31" s="173"/>
      <c r="L31" s="173"/>
      <c r="M31" s="173"/>
      <c r="N31" s="173"/>
      <c r="O31" s="173"/>
      <c r="P31" s="173"/>
      <c r="Q31" s="173" t="s">
        <v>4</v>
      </c>
      <c r="R31" s="173"/>
      <c r="S31" s="184" t="s">
        <v>83</v>
      </c>
      <c r="T31" s="184"/>
      <c r="U31" s="184"/>
      <c r="V31" s="181" t="s">
        <v>6</v>
      </c>
      <c r="W31" s="181"/>
      <c r="X31" s="219" t="s">
        <v>84</v>
      </c>
      <c r="Y31" s="219"/>
      <c r="Z31" s="219"/>
      <c r="AA31" s="181" t="s">
        <v>6</v>
      </c>
      <c r="AB31" s="200"/>
    </row>
    <row r="32" spans="2:40" ht="15" customHeight="1" thickBot="1" x14ac:dyDescent="0.35">
      <c r="G32" s="258" t="str">
        <f>Tabela!B53</f>
        <v>NO RED LOCAO AUTOBRONZE 120G</v>
      </c>
      <c r="H32" s="259"/>
      <c r="I32" s="259"/>
      <c r="J32" s="259"/>
      <c r="K32" s="259"/>
      <c r="L32" s="259"/>
      <c r="M32" s="259"/>
      <c r="N32" s="259"/>
      <c r="O32" s="259"/>
      <c r="P32" s="259"/>
      <c r="Q32" s="260">
        <f>INDEX(Tabela!$D$2:$D$72,MATCH(G32,Tabela!$B$2:$B$72,0))</f>
        <v>21.1325</v>
      </c>
      <c r="R32" s="260"/>
      <c r="S32" s="261">
        <f>INDEX(Tabela!$E$2:$E$72,MATCH(G32,Tabela!$B$2:$B$72,0))</f>
        <v>34.9</v>
      </c>
      <c r="T32" s="261"/>
      <c r="U32" s="261"/>
      <c r="V32" s="262">
        <f>S32/Q32</f>
        <v>1.6514846799952678</v>
      </c>
      <c r="W32" s="262"/>
      <c r="X32" s="263">
        <f>INDEX(Tabela!$G$2:$G$72,MATCH(G32,Tabela!$B$2:$B$72,0))</f>
        <v>36.99</v>
      </c>
      <c r="Y32" s="263"/>
      <c r="Z32" s="263"/>
      <c r="AA32" s="262">
        <f>X32/Q32</f>
        <v>1.7503844788832368</v>
      </c>
      <c r="AB32" s="264"/>
      <c r="AN32"/>
    </row>
    <row r="33" spans="7:39" ht="15" customHeight="1" x14ac:dyDescent="0.3">
      <c r="AM33"/>
    </row>
    <row r="34" spans="7:39" ht="15" customHeight="1" thickBot="1" x14ac:dyDescent="0.35"/>
    <row r="35" spans="7:39" ht="15" customHeight="1" thickBot="1" x14ac:dyDescent="0.35">
      <c r="G35" s="172" t="s">
        <v>3</v>
      </c>
      <c r="H35" s="173"/>
      <c r="I35" s="173"/>
      <c r="J35" s="173"/>
      <c r="K35" s="173"/>
      <c r="L35" s="173"/>
      <c r="M35" s="173"/>
      <c r="N35" s="173"/>
      <c r="O35" s="173"/>
      <c r="P35" s="173"/>
      <c r="Q35" s="173" t="s">
        <v>4</v>
      </c>
      <c r="R35" s="173"/>
      <c r="S35" s="184" t="s">
        <v>83</v>
      </c>
      <c r="T35" s="184"/>
      <c r="U35" s="184"/>
      <c r="V35" s="181" t="s">
        <v>6</v>
      </c>
      <c r="W35" s="181"/>
      <c r="X35" s="219" t="s">
        <v>84</v>
      </c>
      <c r="Y35" s="219"/>
      <c r="Z35" s="219"/>
      <c r="AA35" s="181" t="s">
        <v>6</v>
      </c>
      <c r="AB35" s="200"/>
    </row>
    <row r="36" spans="7:39" ht="15" customHeight="1" x14ac:dyDescent="0.3">
      <c r="G36" s="250" t="str">
        <f>Tabela!B54</f>
        <v>NO RED FPS 30 - 100G</v>
      </c>
      <c r="H36" s="175"/>
      <c r="I36" s="175"/>
      <c r="J36" s="175"/>
      <c r="K36" s="175"/>
      <c r="L36" s="175"/>
      <c r="M36" s="175"/>
      <c r="N36" s="175"/>
      <c r="O36" s="175"/>
      <c r="P36" s="175"/>
      <c r="Q36" s="171">
        <f>INDEX(Tabela!$D$2:$D$72,MATCH(G36,Tabela!$B$2:$B$72,0))</f>
        <v>53.221800000000002</v>
      </c>
      <c r="R36" s="171"/>
      <c r="S36" s="185">
        <f>INDEX(Tabela!$E$2:$E$72,MATCH(G36,Tabela!$B$2:$B$72,0))</f>
        <v>89.5</v>
      </c>
      <c r="T36" s="185"/>
      <c r="U36" s="185"/>
      <c r="V36" s="182">
        <f>S36/Q36</f>
        <v>1.6816417332747107</v>
      </c>
      <c r="W36" s="182"/>
      <c r="X36" s="187">
        <f>INDEX(Tabela!$G$2:$G$72,MATCH(G36,Tabela!$B$2:$B$72,0))</f>
        <v>94.899999999999991</v>
      </c>
      <c r="Y36" s="187"/>
      <c r="Z36" s="187"/>
      <c r="AA36" s="182">
        <f>X36/Q36</f>
        <v>1.7831039160644695</v>
      </c>
      <c r="AB36" s="201"/>
    </row>
    <row r="37" spans="7:39" ht="15" customHeight="1" thickBot="1" x14ac:dyDescent="0.35">
      <c r="G37" s="178" t="str">
        <f>Tabela!B55</f>
        <v>SACHE NO RED FPS 30 5G</v>
      </c>
      <c r="H37" s="179"/>
      <c r="I37" s="179"/>
      <c r="J37" s="179"/>
      <c r="K37" s="179"/>
      <c r="L37" s="179"/>
      <c r="M37" s="179"/>
      <c r="N37" s="179"/>
      <c r="O37" s="179"/>
      <c r="P37" s="179"/>
      <c r="Q37" s="180">
        <f>INDEX(Tabela!$D$2:$D$72,MATCH(G37,Tabela!$B$2:$B$72,0))</f>
        <v>4.0552999999999999</v>
      </c>
      <c r="R37" s="180"/>
      <c r="S37" s="247" t="s">
        <v>128</v>
      </c>
      <c r="T37" s="248"/>
      <c r="U37" s="248"/>
      <c r="V37" s="248"/>
      <c r="W37" s="248"/>
      <c r="X37" s="248"/>
      <c r="Y37" s="248"/>
      <c r="Z37" s="248"/>
      <c r="AA37" s="248"/>
      <c r="AB37" s="249"/>
    </row>
    <row r="38" spans="7:39" ht="15" customHeight="1" x14ac:dyDescent="0.3"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5"/>
      <c r="R38" s="55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spans="7:39" ht="15" customHeight="1" x14ac:dyDescent="0.3"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5"/>
      <c r="R39" s="55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spans="7:39" ht="15" customHeight="1" x14ac:dyDescent="0.3"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5"/>
      <c r="R40" s="55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K40"/>
    </row>
    <row r="41" spans="7:39" ht="15" customHeight="1" x14ac:dyDescent="0.3"/>
    <row r="42" spans="7:39" ht="15" customHeight="1" x14ac:dyDescent="0.3"/>
    <row r="43" spans="7:39" ht="15" customHeight="1" thickBot="1" x14ac:dyDescent="0.35">
      <c r="AD43" s="251"/>
      <c r="AE43" s="251"/>
      <c r="AF43" s="251"/>
      <c r="AG43" s="251"/>
      <c r="AH43" s="251"/>
      <c r="AI43" s="75"/>
      <c r="AJ43" s="76"/>
      <c r="AK43" s="77"/>
      <c r="AL43" s="75"/>
      <c r="AM43" s="78"/>
    </row>
    <row r="44" spans="7:39" ht="15" customHeight="1" thickBot="1" x14ac:dyDescent="0.35">
      <c r="G44" s="172" t="s">
        <v>3</v>
      </c>
      <c r="H44" s="173"/>
      <c r="I44" s="173"/>
      <c r="J44" s="173"/>
      <c r="K44" s="173"/>
      <c r="L44" s="173"/>
      <c r="M44" s="173"/>
      <c r="N44" s="173"/>
      <c r="O44" s="173"/>
      <c r="P44" s="173"/>
      <c r="Q44" s="173" t="s">
        <v>4</v>
      </c>
      <c r="R44" s="173"/>
      <c r="S44" s="184" t="s">
        <v>83</v>
      </c>
      <c r="T44" s="184"/>
      <c r="U44" s="184"/>
      <c r="V44" s="181" t="s">
        <v>6</v>
      </c>
      <c r="W44" s="181"/>
      <c r="X44" s="219" t="s">
        <v>84</v>
      </c>
      <c r="Y44" s="219"/>
      <c r="Z44" s="219"/>
      <c r="AA44" s="181" t="s">
        <v>6</v>
      </c>
      <c r="AB44" s="200"/>
      <c r="AD44" s="252"/>
      <c r="AE44" s="252"/>
      <c r="AF44" s="252"/>
      <c r="AG44" s="252"/>
      <c r="AH44" s="252"/>
      <c r="AI44" s="79"/>
      <c r="AJ44" s="79"/>
      <c r="AK44" s="80"/>
      <c r="AL44" s="79"/>
      <c r="AM44" s="80"/>
    </row>
    <row r="45" spans="7:39" ht="15" customHeight="1" thickBot="1" x14ac:dyDescent="0.35">
      <c r="G45" s="258" t="str">
        <f>Tabela!B72</f>
        <v>NANO NAILS 10ML</v>
      </c>
      <c r="H45" s="259"/>
      <c r="I45" s="259"/>
      <c r="J45" s="259"/>
      <c r="K45" s="259"/>
      <c r="L45" s="259"/>
      <c r="M45" s="259"/>
      <c r="N45" s="259"/>
      <c r="O45" s="259"/>
      <c r="P45" s="259"/>
      <c r="Q45" s="260">
        <f>INDEX(Tabela!$D$2:$D$72,MATCH(G45,Tabela!$B$2:$B$72,0))</f>
        <v>28.3443</v>
      </c>
      <c r="R45" s="260"/>
      <c r="S45" s="261">
        <f>INDEX(Tabela!$E$2:$E$72,MATCH(G45,Tabela!$B$2:$B$72,0))</f>
        <v>46.65</v>
      </c>
      <c r="T45" s="261"/>
      <c r="U45" s="261"/>
      <c r="V45" s="262">
        <f>S45/Q45</f>
        <v>1.645833553836221</v>
      </c>
      <c r="W45" s="262"/>
      <c r="X45" s="263">
        <f>INDEX(Tabela!$G$2:$G$72,MATCH(G45,Tabela!$B$2:$B$72,0))</f>
        <v>49.5</v>
      </c>
      <c r="Y45" s="263"/>
      <c r="Z45" s="263"/>
      <c r="AA45" s="262">
        <f>X45/Q45</f>
        <v>1.7463828706300737</v>
      </c>
      <c r="AB45" s="264"/>
    </row>
    <row r="46" spans="7:39" ht="15" customHeight="1" x14ac:dyDescent="0.3"/>
    <row r="47" spans="7:39" ht="15" customHeight="1" x14ac:dyDescent="0.3"/>
    <row r="48" spans="7:39" ht="15" customHeight="1" x14ac:dyDescent="0.3"/>
    <row r="49" spans="31:34" ht="15" customHeight="1" x14ac:dyDescent="0.3"/>
    <row r="50" spans="31:34" ht="15" customHeight="1" x14ac:dyDescent="0.3"/>
    <row r="51" spans="31:34" ht="15" customHeight="1" x14ac:dyDescent="0.3"/>
    <row r="52" spans="31:34" ht="15" customHeight="1" x14ac:dyDescent="0.3"/>
    <row r="53" spans="31:34" ht="15" customHeight="1" x14ac:dyDescent="0.3">
      <c r="AE53" s="36" t="s">
        <v>66</v>
      </c>
      <c r="AF53" s="1"/>
      <c r="AG53" s="33"/>
      <c r="AH53" s="34"/>
    </row>
    <row r="54" spans="31:34" ht="15" customHeight="1" x14ac:dyDescent="0.3">
      <c r="AE54" s="31" t="s">
        <v>7</v>
      </c>
      <c r="AF54" s="1"/>
      <c r="AG54" s="33"/>
      <c r="AH54" s="34"/>
    </row>
    <row r="55" spans="31:34" ht="15" customHeight="1" x14ac:dyDescent="0.3">
      <c r="AE55" s="31" t="s">
        <v>8</v>
      </c>
      <c r="AF55" s="1"/>
      <c r="AG55" s="33"/>
      <c r="AH55" s="34"/>
    </row>
    <row r="56" spans="31:34" ht="15" customHeight="1" x14ac:dyDescent="0.3"/>
    <row r="57" spans="31:34" ht="15" customHeight="1" x14ac:dyDescent="0.3"/>
    <row r="58" spans="31:34" ht="15" hidden="1" customHeight="1" x14ac:dyDescent="0.3"/>
  </sheetData>
  <sheetProtection algorithmName="SHA-512" hashValue="rkeFAmDX2/M4893KN7v/bbTRIpDlX27/wPMrzgKO19rfl2FCQhHMTqjh/3KRakSFbc1hJ01LLer0NnaL0fKkCw==" saltValue="oT97GSaisgCDxLnNZugCCg==" spinCount="100000" sheet="1" objects="1" scenarios="1"/>
  <mergeCells count="89">
    <mergeCell ref="AA44:AB44"/>
    <mergeCell ref="G45:P45"/>
    <mergeCell ref="Q45:R45"/>
    <mergeCell ref="S45:U45"/>
    <mergeCell ref="V45:W45"/>
    <mergeCell ref="X45:Z45"/>
    <mergeCell ref="AA45:AB45"/>
    <mergeCell ref="G44:P44"/>
    <mergeCell ref="Q44:R44"/>
    <mergeCell ref="S44:U44"/>
    <mergeCell ref="V44:W44"/>
    <mergeCell ref="X44:Z44"/>
    <mergeCell ref="AA28:AB28"/>
    <mergeCell ref="AA31:AB31"/>
    <mergeCell ref="G32:P32"/>
    <mergeCell ref="Q32:R32"/>
    <mergeCell ref="S32:U32"/>
    <mergeCell ref="V32:W32"/>
    <mergeCell ref="X32:Z32"/>
    <mergeCell ref="AA32:AB32"/>
    <mergeCell ref="G31:P31"/>
    <mergeCell ref="Q31:R31"/>
    <mergeCell ref="S31:U31"/>
    <mergeCell ref="V31:W31"/>
    <mergeCell ref="X31:Z31"/>
    <mergeCell ref="G28:P28"/>
    <mergeCell ref="Q28:R28"/>
    <mergeCell ref="S28:U28"/>
    <mergeCell ref="V28:W28"/>
    <mergeCell ref="X28:Z28"/>
    <mergeCell ref="AA26:AB26"/>
    <mergeCell ref="G27:P27"/>
    <mergeCell ref="Q27:R27"/>
    <mergeCell ref="S27:U27"/>
    <mergeCell ref="G26:P26"/>
    <mergeCell ref="Q26:R26"/>
    <mergeCell ref="S26:U26"/>
    <mergeCell ref="V26:W26"/>
    <mergeCell ref="X26:Z26"/>
    <mergeCell ref="V27:W27"/>
    <mergeCell ref="X27:Z27"/>
    <mergeCell ref="AA27:AB27"/>
    <mergeCell ref="V19:W19"/>
    <mergeCell ref="X19:Z19"/>
    <mergeCell ref="AA19:AB19"/>
    <mergeCell ref="V17:W17"/>
    <mergeCell ref="X17:Z17"/>
    <mergeCell ref="AA17:AB17"/>
    <mergeCell ref="AA18:AB18"/>
    <mergeCell ref="S16:U16"/>
    <mergeCell ref="V16:W16"/>
    <mergeCell ref="X16:Z16"/>
    <mergeCell ref="AA16:AB16"/>
    <mergeCell ref="G18:P18"/>
    <mergeCell ref="Q18:R18"/>
    <mergeCell ref="S18:U18"/>
    <mergeCell ref="V18:W18"/>
    <mergeCell ref="X18:Z18"/>
    <mergeCell ref="AD43:AH43"/>
    <mergeCell ref="AD44:AH44"/>
    <mergeCell ref="G15:P15"/>
    <mergeCell ref="Q15:R15"/>
    <mergeCell ref="S15:U15"/>
    <mergeCell ref="G17:P17"/>
    <mergeCell ref="Q17:R17"/>
    <mergeCell ref="S17:U17"/>
    <mergeCell ref="G19:P19"/>
    <mergeCell ref="Q19:R19"/>
    <mergeCell ref="S19:U19"/>
    <mergeCell ref="V15:W15"/>
    <mergeCell ref="X15:Z15"/>
    <mergeCell ref="AA15:AB15"/>
    <mergeCell ref="G16:P16"/>
    <mergeCell ref="Q16:R16"/>
    <mergeCell ref="S37:AB37"/>
    <mergeCell ref="G37:P37"/>
    <mergeCell ref="Q37:R37"/>
    <mergeCell ref="AA35:AB35"/>
    <mergeCell ref="G36:P36"/>
    <mergeCell ref="Q36:R36"/>
    <mergeCell ref="S36:U36"/>
    <mergeCell ref="V36:W36"/>
    <mergeCell ref="X36:Z36"/>
    <mergeCell ref="AA36:AB36"/>
    <mergeCell ref="G35:P35"/>
    <mergeCell ref="Q35:R35"/>
    <mergeCell ref="S35:U35"/>
    <mergeCell ref="V35:W35"/>
    <mergeCell ref="X35:Z35"/>
  </mergeCells>
  <conditionalFormatting sqref="V16:V19 AA16:AA19">
    <cfRule type="colorScale" priority="14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V27:V28 AA27:AA28">
    <cfRule type="colorScale" priority="4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V45 AA45">
    <cfRule type="colorScale" priority="2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AA32 V32">
    <cfRule type="colorScale" priority="3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AA36 V36">
    <cfRule type="colorScale" priority="1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AK43">
    <cfRule type="colorScale" priority="17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AK44">
    <cfRule type="colorScale" priority="16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AM44">
    <cfRule type="colorScale" priority="15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56E12-AC5E-4182-86E8-F5F4D0F74B58}">
  <sheetPr codeName="Planilha6">
    <tabColor theme="9"/>
  </sheetPr>
  <dimension ref="A1:AG37"/>
  <sheetViews>
    <sheetView showGridLines="0" zoomScaleNormal="100" workbookViewId="0">
      <selection activeCell="I12" sqref="I12"/>
    </sheetView>
  </sheetViews>
  <sheetFormatPr defaultColWidth="0" defaultRowHeight="0" customHeight="1" zeroHeight="1" x14ac:dyDescent="0.3"/>
  <cols>
    <col min="1" max="1" width="9.33203125" style="32" customWidth="1"/>
    <col min="2" max="2" width="6.21875" style="32" customWidth="1"/>
    <col min="3" max="3" width="5.5546875" style="32" customWidth="1"/>
    <col min="4" max="7" width="6.5546875" style="32" customWidth="1"/>
    <col min="8" max="8" width="7.109375" style="32" customWidth="1"/>
    <col min="9" max="9" width="8.77734375" style="32" customWidth="1"/>
    <col min="10" max="10" width="13.77734375" style="1" bestFit="1" customWidth="1"/>
    <col min="11" max="11" width="6.77734375" style="33" customWidth="1"/>
    <col min="12" max="12" width="13.21875" style="34" bestFit="1" customWidth="1"/>
    <col min="13" max="13" width="6.77734375" style="32" customWidth="1"/>
    <col min="14" max="14" width="6.5546875" style="32" customWidth="1"/>
    <col min="15" max="15" width="6.5546875" style="32" hidden="1" customWidth="1"/>
    <col min="16" max="24" width="9.33203125" style="25" hidden="1" customWidth="1"/>
    <col min="25" max="25" width="10.6640625" style="25" hidden="1" customWidth="1"/>
    <col min="26" max="26" width="15" style="26" hidden="1" customWidth="1"/>
    <col min="27" max="33" width="6" style="25" hidden="1" customWidth="1"/>
    <col min="34" max="16384" width="9.33203125" style="25" hidden="1"/>
  </cols>
  <sheetData>
    <row r="1" spans="3:33" s="32" customFormat="1" ht="14.4" x14ac:dyDescent="0.3">
      <c r="J1" s="1"/>
      <c r="K1" s="33"/>
      <c r="L1" s="34"/>
      <c r="Z1" s="35"/>
    </row>
    <row r="2" spans="3:33" s="32" customFormat="1" ht="14.4" x14ac:dyDescent="0.3">
      <c r="I2" s="1"/>
      <c r="J2" s="1"/>
      <c r="K2" s="33"/>
      <c r="L2" s="34"/>
      <c r="Z2" s="35"/>
    </row>
    <row r="3" spans="3:33" s="32" customFormat="1" ht="14.4" x14ac:dyDescent="0.3">
      <c r="J3" s="1"/>
      <c r="K3" s="33"/>
      <c r="L3" s="34"/>
      <c r="Z3" s="35"/>
    </row>
    <row r="4" spans="3:33" s="32" customFormat="1" ht="14.4" x14ac:dyDescent="0.3">
      <c r="J4" s="1"/>
      <c r="K4" s="33"/>
      <c r="L4" s="34"/>
      <c r="Z4" s="35"/>
    </row>
    <row r="5" spans="3:33" s="32" customFormat="1" ht="14.4" x14ac:dyDescent="0.3">
      <c r="K5" s="33"/>
      <c r="L5" s="34"/>
      <c r="Z5" s="35"/>
    </row>
    <row r="6" spans="3:33" s="32" customFormat="1" ht="14.4" x14ac:dyDescent="0.3">
      <c r="J6" s="1"/>
      <c r="K6" s="33"/>
      <c r="L6" s="34"/>
      <c r="Z6" s="35"/>
    </row>
    <row r="7" spans="3:33" s="32" customFormat="1" ht="14.4" x14ac:dyDescent="0.3">
      <c r="J7" s="1"/>
      <c r="K7" s="33"/>
      <c r="L7" s="34"/>
      <c r="Z7" s="35"/>
    </row>
    <row r="8" spans="3:33" s="32" customFormat="1" ht="15" thickBot="1" x14ac:dyDescent="0.35">
      <c r="J8" s="1"/>
      <c r="K8" s="33"/>
      <c r="L8" s="34"/>
      <c r="Z8" s="35"/>
    </row>
    <row r="9" spans="3:33" ht="15" thickBot="1" x14ac:dyDescent="0.35">
      <c r="C9" s="265" t="s">
        <v>3</v>
      </c>
      <c r="D9" s="266"/>
      <c r="E9" s="266"/>
      <c r="F9" s="266"/>
      <c r="G9" s="266"/>
      <c r="H9" s="266"/>
      <c r="I9" s="9" t="s">
        <v>4</v>
      </c>
      <c r="J9" s="10" t="s">
        <v>5</v>
      </c>
      <c r="K9" s="43" t="s">
        <v>6</v>
      </c>
      <c r="L9" s="40" t="s">
        <v>84</v>
      </c>
      <c r="M9" s="8" t="s">
        <v>6</v>
      </c>
      <c r="O9" s="25"/>
      <c r="Y9" s="26"/>
      <c r="Z9" s="25"/>
    </row>
    <row r="10" spans="3:33" ht="14.4" x14ac:dyDescent="0.3">
      <c r="C10" s="267" t="str">
        <f>Tabela!B39</f>
        <v>CYSCLEAR COMPLEX 15G</v>
      </c>
      <c r="D10" s="268"/>
      <c r="E10" s="268"/>
      <c r="F10" s="268"/>
      <c r="G10" s="268"/>
      <c r="H10" s="268"/>
      <c r="I10" s="4">
        <f>INDEX(Tabela!$C$2:$C$72,MATCH($C10,Tabela!$B$2:$B$72,0))</f>
        <v>73.699999999999989</v>
      </c>
      <c r="J10" s="11">
        <f>INDEX(Tabela!$E$2:$E$72,MATCH($C10,Tabela!$B$2:$B$72,0))</f>
        <v>119.9</v>
      </c>
      <c r="K10" s="44">
        <f>J10/I10</f>
        <v>1.6268656716417913</v>
      </c>
      <c r="L10" s="41">
        <f>INDEX(Tabela!$G$2:$G$72,MATCH($C10,Tabela!$B$2:$B$72,0))</f>
        <v>139.9</v>
      </c>
      <c r="M10" s="6">
        <f>L10/I10</f>
        <v>1.8982360922659434</v>
      </c>
      <c r="O10" s="25"/>
      <c r="Y10" s="26"/>
      <c r="Z10" s="25"/>
    </row>
    <row r="11" spans="3:33" ht="15" thickBot="1" x14ac:dyDescent="0.35">
      <c r="C11" s="269" t="str">
        <f>Tabela!B40</f>
        <v>CYSCLEAR COMPLEX 30G</v>
      </c>
      <c r="D11" s="270"/>
      <c r="E11" s="270"/>
      <c r="F11" s="270"/>
      <c r="G11" s="270"/>
      <c r="H11" s="270"/>
      <c r="I11" s="5">
        <f>INDEX(Tabela!$C$2:$C$72,MATCH($C11,Tabela!$B$2:$B$72,0))</f>
        <v>129.89999999999998</v>
      </c>
      <c r="J11" s="12">
        <f>INDEX(Tabela!$E$2:$E$72,MATCH($C11,Tabela!$B$2:$B$72,0))</f>
        <v>209.9</v>
      </c>
      <c r="K11" s="39">
        <f t="shared" ref="K11" si="0">J11/I11</f>
        <v>1.6158583525789072</v>
      </c>
      <c r="L11" s="42">
        <f>INDEX(Tabela!$G$2:$G$72,MATCH($C11,Tabela!$B$2:$B$72,0))</f>
        <v>239.9</v>
      </c>
      <c r="M11" s="7">
        <f t="shared" ref="M11" si="1">L11/I11</f>
        <v>1.8468052347959973</v>
      </c>
      <c r="O11" s="25"/>
      <c r="Y11" s="26"/>
      <c r="Z11" s="25"/>
    </row>
    <row r="12" spans="3:33" ht="14.4" x14ac:dyDescent="0.3">
      <c r="J12" s="32"/>
      <c r="K12" s="32"/>
      <c r="L12" s="32"/>
    </row>
    <row r="13" spans="3:33" ht="14.4" x14ac:dyDescent="0.3">
      <c r="J13" s="32"/>
      <c r="K13" s="32"/>
      <c r="L13" s="32"/>
    </row>
    <row r="14" spans="3:33" ht="14.4" x14ac:dyDescent="0.3">
      <c r="J14" s="32"/>
      <c r="K14" s="32"/>
      <c r="L14" s="32"/>
    </row>
    <row r="15" spans="3:33" s="32" customFormat="1" ht="14.4" x14ac:dyDescent="0.3"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6"/>
      <c r="AA15" s="25"/>
      <c r="AB15" s="25"/>
      <c r="AC15" s="25"/>
      <c r="AD15" s="25"/>
      <c r="AE15" s="25"/>
      <c r="AF15" s="25"/>
      <c r="AG15" s="25"/>
    </row>
    <row r="16" spans="3:33" s="32" customFormat="1" ht="14.4" x14ac:dyDescent="0.3">
      <c r="J16" s="1"/>
      <c r="K16" s="33"/>
      <c r="L16" s="34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6"/>
      <c r="AA16" s="25"/>
      <c r="AB16" s="25"/>
      <c r="AC16" s="25"/>
      <c r="AD16" s="25"/>
      <c r="AE16" s="25"/>
      <c r="AF16" s="25"/>
      <c r="AG16" s="25"/>
    </row>
    <row r="17" spans="4:33" s="32" customFormat="1" ht="14.4" x14ac:dyDescent="0.3">
      <c r="D17" s="36" t="s">
        <v>66</v>
      </c>
      <c r="E17" s="28"/>
      <c r="J17" s="1"/>
      <c r="K17" s="33"/>
      <c r="L17" s="34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6"/>
      <c r="AA17" s="25"/>
      <c r="AB17" s="25"/>
      <c r="AC17" s="25"/>
      <c r="AD17" s="25"/>
      <c r="AE17" s="25"/>
      <c r="AF17" s="25"/>
      <c r="AG17" s="25"/>
    </row>
    <row r="18" spans="4:33" s="32" customFormat="1" ht="14.4" x14ac:dyDescent="0.3">
      <c r="D18" s="31" t="s">
        <v>7</v>
      </c>
      <c r="E18" s="28"/>
      <c r="J18" s="1"/>
      <c r="K18" s="33"/>
      <c r="L18" s="34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6"/>
      <c r="AA18" s="25"/>
      <c r="AB18" s="25"/>
      <c r="AC18" s="25"/>
      <c r="AD18" s="25"/>
      <c r="AE18" s="25"/>
      <c r="AF18" s="25"/>
      <c r="AG18" s="25"/>
    </row>
    <row r="19" spans="4:33" s="32" customFormat="1" ht="14.4" x14ac:dyDescent="0.3">
      <c r="D19" s="31" t="s">
        <v>8</v>
      </c>
      <c r="E19" s="28"/>
      <c r="J19" s="1"/>
      <c r="K19" s="33"/>
      <c r="L19" s="34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6"/>
      <c r="AA19" s="25"/>
      <c r="AB19" s="25"/>
      <c r="AC19" s="25"/>
      <c r="AD19" s="25"/>
      <c r="AE19" s="25"/>
      <c r="AF19" s="25"/>
      <c r="AG19" s="25"/>
    </row>
    <row r="20" spans="4:33" s="32" customFormat="1" ht="14.4" x14ac:dyDescent="0.3">
      <c r="D20" s="29"/>
      <c r="E20" s="30"/>
      <c r="J20" s="1"/>
      <c r="K20" s="33"/>
      <c r="L20" s="34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6"/>
      <c r="AA20" s="25"/>
      <c r="AB20" s="25"/>
      <c r="AC20" s="25"/>
      <c r="AD20" s="25"/>
      <c r="AE20" s="25"/>
      <c r="AF20" s="25"/>
      <c r="AG20" s="25"/>
    </row>
    <row r="21" spans="4:33" s="32" customFormat="1" ht="14.4" x14ac:dyDescent="0.3">
      <c r="J21" s="1"/>
      <c r="K21" s="33"/>
      <c r="L21" s="34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6"/>
      <c r="AA21" s="25"/>
      <c r="AB21" s="25"/>
      <c r="AC21" s="25"/>
      <c r="AD21" s="25"/>
      <c r="AE21" s="25"/>
      <c r="AF21" s="25"/>
      <c r="AG21" s="25"/>
    </row>
    <row r="22" spans="4:33" s="32" customFormat="1" ht="15" hidden="1" customHeight="1" x14ac:dyDescent="0.3">
      <c r="J22" s="1"/>
      <c r="K22" s="33"/>
      <c r="L22" s="34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6"/>
      <c r="AA22" s="25"/>
      <c r="AB22" s="25"/>
      <c r="AC22" s="25"/>
      <c r="AD22" s="25"/>
      <c r="AE22" s="25"/>
      <c r="AF22" s="25"/>
      <c r="AG22" s="25"/>
    </row>
    <row r="23" spans="4:33" s="32" customFormat="1" ht="14.4" hidden="1" x14ac:dyDescent="0.3">
      <c r="J23" s="1"/>
      <c r="K23" s="33"/>
      <c r="L23" s="34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6"/>
      <c r="AA23" s="25"/>
      <c r="AB23" s="25"/>
      <c r="AC23" s="25"/>
      <c r="AD23" s="25"/>
      <c r="AE23" s="25"/>
      <c r="AF23" s="25"/>
      <c r="AG23" s="25"/>
    </row>
    <row r="24" spans="4:33" s="32" customFormat="1" ht="14.4" hidden="1" x14ac:dyDescent="0.3">
      <c r="J24" s="1"/>
      <c r="K24" s="33"/>
      <c r="L24" s="34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6"/>
      <c r="AA24" s="25"/>
      <c r="AB24" s="25"/>
      <c r="AC24" s="25"/>
      <c r="AD24" s="25"/>
      <c r="AE24" s="25"/>
      <c r="AF24" s="25"/>
      <c r="AG24" s="25"/>
    </row>
    <row r="25" spans="4:33" s="32" customFormat="1" ht="14.4" hidden="1" x14ac:dyDescent="0.3">
      <c r="J25" s="1"/>
      <c r="K25" s="33"/>
      <c r="L25" s="34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6"/>
      <c r="AA25" s="25"/>
      <c r="AB25" s="25"/>
      <c r="AC25" s="25"/>
      <c r="AD25" s="25"/>
      <c r="AE25" s="25"/>
      <c r="AF25" s="25"/>
      <c r="AG25" s="25"/>
    </row>
    <row r="26" spans="4:33" s="32" customFormat="1" ht="14.4" hidden="1" x14ac:dyDescent="0.3">
      <c r="J26" s="1"/>
      <c r="K26" s="33"/>
      <c r="L26" s="34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6"/>
      <c r="AA26" s="25"/>
      <c r="AB26" s="25"/>
      <c r="AC26" s="25"/>
      <c r="AD26" s="25"/>
      <c r="AE26" s="25"/>
      <c r="AF26" s="25"/>
      <c r="AG26" s="25"/>
    </row>
    <row r="27" spans="4:33" s="32" customFormat="1" ht="14.4" hidden="1" x14ac:dyDescent="0.3">
      <c r="J27" s="1"/>
      <c r="K27" s="33"/>
      <c r="L27" s="34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6"/>
      <c r="AA27" s="25"/>
      <c r="AB27" s="25"/>
      <c r="AC27" s="25"/>
      <c r="AD27" s="25"/>
      <c r="AE27" s="25"/>
      <c r="AF27" s="25"/>
      <c r="AG27" s="25"/>
    </row>
    <row r="28" spans="4:33" s="32" customFormat="1" ht="14.4" hidden="1" x14ac:dyDescent="0.3">
      <c r="J28" s="1"/>
      <c r="K28" s="33"/>
      <c r="L28" s="34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6"/>
      <c r="AA28" s="25"/>
      <c r="AB28" s="25"/>
      <c r="AC28" s="25"/>
      <c r="AD28" s="25"/>
      <c r="AE28" s="25"/>
      <c r="AF28" s="25"/>
      <c r="AG28" s="25"/>
    </row>
    <row r="29" spans="4:33" s="32" customFormat="1" ht="14.4" hidden="1" x14ac:dyDescent="0.3">
      <c r="J29" s="1"/>
      <c r="K29" s="33"/>
      <c r="L29" s="34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6"/>
      <c r="AA29" s="25"/>
      <c r="AB29" s="25"/>
      <c r="AC29" s="25"/>
      <c r="AD29" s="25"/>
      <c r="AE29" s="25"/>
      <c r="AF29" s="25"/>
      <c r="AG29" s="25"/>
    </row>
    <row r="30" spans="4:33" s="32" customFormat="1" ht="14.4" hidden="1" x14ac:dyDescent="0.3">
      <c r="J30" s="1"/>
      <c r="K30" s="33"/>
      <c r="L30" s="34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6"/>
      <c r="AA30" s="25"/>
      <c r="AB30" s="25"/>
      <c r="AC30" s="25"/>
      <c r="AD30" s="25"/>
      <c r="AE30" s="25"/>
      <c r="AF30" s="25"/>
      <c r="AG30" s="25"/>
    </row>
    <row r="31" spans="4:33" s="32" customFormat="1" ht="14.4" hidden="1" x14ac:dyDescent="0.3">
      <c r="J31" s="1"/>
      <c r="K31" s="33"/>
      <c r="L31" s="34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6"/>
      <c r="AA31" s="25"/>
      <c r="AB31" s="25"/>
      <c r="AC31" s="25"/>
      <c r="AD31" s="25"/>
      <c r="AE31" s="25"/>
      <c r="AF31" s="25"/>
      <c r="AG31" s="25"/>
    </row>
    <row r="32" spans="4:33" s="32" customFormat="1" ht="14.4" hidden="1" x14ac:dyDescent="0.3">
      <c r="J32" s="1"/>
      <c r="K32" s="33"/>
      <c r="L32" s="34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6"/>
      <c r="AA32" s="25"/>
      <c r="AB32" s="25"/>
      <c r="AC32" s="25"/>
      <c r="AD32" s="25"/>
      <c r="AE32" s="25"/>
      <c r="AF32" s="25"/>
      <c r="AG32" s="25"/>
    </row>
    <row r="33" spans="10:33" s="32" customFormat="1" ht="14.4" hidden="1" x14ac:dyDescent="0.3">
      <c r="J33" s="1"/>
      <c r="K33" s="33"/>
      <c r="L33" s="34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6"/>
      <c r="AA33" s="25"/>
      <c r="AB33" s="25"/>
      <c r="AC33" s="25"/>
      <c r="AD33" s="25"/>
      <c r="AE33" s="25"/>
      <c r="AF33" s="25"/>
      <c r="AG33" s="25"/>
    </row>
    <row r="34" spans="10:33" s="32" customFormat="1" ht="14.4" hidden="1" x14ac:dyDescent="0.3">
      <c r="J34" s="1"/>
      <c r="K34" s="33"/>
      <c r="L34" s="34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6"/>
      <c r="AA34" s="25"/>
      <c r="AB34" s="25"/>
      <c r="AC34" s="25"/>
      <c r="AD34" s="25"/>
      <c r="AE34" s="25"/>
      <c r="AF34" s="25"/>
      <c r="AG34" s="25"/>
    </row>
    <row r="35" spans="10:33" s="32" customFormat="1" ht="14.4" hidden="1" x14ac:dyDescent="0.3">
      <c r="J35" s="1"/>
      <c r="K35" s="33"/>
      <c r="L35" s="34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6"/>
      <c r="AA35" s="25"/>
      <c r="AB35" s="25"/>
      <c r="AC35" s="25"/>
      <c r="AD35" s="25"/>
      <c r="AE35" s="25"/>
      <c r="AF35" s="25"/>
      <c r="AG35" s="25"/>
    </row>
    <row r="36" spans="10:33" s="32" customFormat="1" ht="14.4" hidden="1" x14ac:dyDescent="0.3">
      <c r="J36" s="1"/>
      <c r="K36" s="33"/>
      <c r="L36" s="34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6"/>
      <c r="AA36" s="25"/>
      <c r="AB36" s="25"/>
      <c r="AC36" s="25"/>
      <c r="AD36" s="25"/>
      <c r="AE36" s="25"/>
      <c r="AF36" s="25"/>
      <c r="AG36" s="25"/>
    </row>
    <row r="37" spans="10:33" s="32" customFormat="1" ht="14.4" hidden="1" x14ac:dyDescent="0.3">
      <c r="J37" s="1"/>
      <c r="K37" s="33"/>
      <c r="L37" s="34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6"/>
      <c r="AA37" s="25"/>
      <c r="AB37" s="25"/>
      <c r="AC37" s="25"/>
      <c r="AD37" s="25"/>
      <c r="AE37" s="25"/>
      <c r="AF37" s="25"/>
      <c r="AG37" s="25"/>
    </row>
  </sheetData>
  <mergeCells count="3">
    <mergeCell ref="C9:H9"/>
    <mergeCell ref="C10:H10"/>
    <mergeCell ref="C11:H11"/>
  </mergeCells>
  <conditionalFormatting sqref="K9">
    <cfRule type="colorScale" priority="3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K10:K11">
    <cfRule type="colorScale" priority="2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M10:M11">
    <cfRule type="colorScale" priority="1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drawing r:id="rId1"/>
  <picture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/>
  <dimension ref="A1:N72"/>
  <sheetViews>
    <sheetView workbookViewId="0">
      <selection activeCell="B15" sqref="B15"/>
    </sheetView>
  </sheetViews>
  <sheetFormatPr defaultColWidth="9.109375" defaultRowHeight="14.4" x14ac:dyDescent="0.3"/>
  <cols>
    <col min="1" max="1" width="17.77734375" bestFit="1" customWidth="1"/>
    <col min="2" max="2" width="49.33203125" bestFit="1" customWidth="1"/>
    <col min="3" max="3" width="14.44140625" customWidth="1"/>
    <col min="4" max="4" width="13.5546875" customWidth="1"/>
    <col min="5" max="5" width="13.77734375" bestFit="1" customWidth="1"/>
    <col min="6" max="6" width="9.109375" customWidth="1"/>
    <col min="7" max="7" width="14.6640625" bestFit="1" customWidth="1"/>
    <col min="8" max="8" width="11.6640625" customWidth="1"/>
    <col min="10" max="10" width="20.109375" bestFit="1" customWidth="1"/>
    <col min="11" max="11" width="15.5546875" bestFit="1" customWidth="1"/>
    <col min="12" max="12" width="13.5546875" customWidth="1"/>
    <col min="13" max="13" width="9.109375" customWidth="1"/>
  </cols>
  <sheetData>
    <row r="1" spans="1:12" s="1" customFormat="1" ht="15" thickBot="1" x14ac:dyDescent="0.35">
      <c r="A1" s="3" t="s">
        <v>77</v>
      </c>
      <c r="B1" s="20" t="s">
        <v>73</v>
      </c>
      <c r="C1" s="20" t="s">
        <v>75</v>
      </c>
      <c r="D1" s="20" t="s">
        <v>76</v>
      </c>
      <c r="E1" s="21" t="s">
        <v>5</v>
      </c>
      <c r="F1" s="14" t="s">
        <v>6</v>
      </c>
      <c r="G1" s="38" t="s">
        <v>82</v>
      </c>
      <c r="H1" s="14" t="s">
        <v>6</v>
      </c>
      <c r="J1" s="1" t="s">
        <v>117</v>
      </c>
      <c r="K1" s="1" t="s">
        <v>118</v>
      </c>
    </row>
    <row r="2" spans="1:12" x14ac:dyDescent="0.3">
      <c r="A2" s="46" t="s">
        <v>78</v>
      </c>
      <c r="B2" s="47" t="s">
        <v>14</v>
      </c>
      <c r="C2" s="48">
        <v>46.51</v>
      </c>
      <c r="D2" s="48">
        <f>C2*1.07</f>
        <v>49.765700000000002</v>
      </c>
      <c r="E2" s="49">
        <v>81.400000000000006</v>
      </c>
      <c r="F2" s="6">
        <f>E2/C2</f>
        <v>1.7501612556439476</v>
      </c>
      <c r="G2" s="50">
        <f>ROUND(E2*1.15,1)</f>
        <v>93.6</v>
      </c>
      <c r="H2" s="6">
        <f>G2/C2</f>
        <v>2.0124704364652763</v>
      </c>
      <c r="J2" s="120">
        <f>G2*0.7</f>
        <v>65.52</v>
      </c>
      <c r="K2" s="121">
        <f>C2*1.4</f>
        <v>65.11399999999999</v>
      </c>
      <c r="L2" s="121"/>
    </row>
    <row r="3" spans="1:12" x14ac:dyDescent="0.3">
      <c r="A3" s="2" t="s">
        <v>78</v>
      </c>
      <c r="B3" s="22" t="s">
        <v>15</v>
      </c>
      <c r="C3" s="16">
        <v>45.87</v>
      </c>
      <c r="D3" s="16">
        <f>C3*1.07</f>
        <v>49.0809</v>
      </c>
      <c r="E3" s="17">
        <v>80.3</v>
      </c>
      <c r="F3" s="15">
        <f>E3/C3</f>
        <v>1.750599520383693</v>
      </c>
      <c r="G3" s="37">
        <f>ROUND(E3*1.15,1)</f>
        <v>92.3</v>
      </c>
      <c r="H3" s="15">
        <f>G3/C3</f>
        <v>2.0122084150861128</v>
      </c>
      <c r="J3" s="120">
        <f t="shared" ref="J3:J66" si="0">G3*0.7</f>
        <v>64.61</v>
      </c>
      <c r="K3" s="121">
        <f t="shared" ref="K3:K66" si="1">C3*1.4</f>
        <v>64.217999999999989</v>
      </c>
      <c r="L3" s="121"/>
    </row>
    <row r="4" spans="1:12" x14ac:dyDescent="0.3">
      <c r="A4" s="2" t="s">
        <v>78</v>
      </c>
      <c r="B4" s="22" t="s">
        <v>16</v>
      </c>
      <c r="C4" s="16">
        <v>26.21</v>
      </c>
      <c r="D4" s="16">
        <f t="shared" ref="D4:D67" si="2">C4*1.07</f>
        <v>28.044700000000002</v>
      </c>
      <c r="E4" s="17">
        <v>47.4</v>
      </c>
      <c r="F4" s="15">
        <f t="shared" ref="F4:F67" si="3">E4/C4</f>
        <v>1.8084700495993895</v>
      </c>
      <c r="G4" s="37">
        <f t="shared" ref="G4:G38" si="4">ROUND(E4*1.15,1)</f>
        <v>54.5</v>
      </c>
      <c r="H4" s="15">
        <f t="shared" ref="H4:H67" si="5">G4/C4</f>
        <v>2.0793590232735597</v>
      </c>
      <c r="J4" s="120">
        <f t="shared" si="0"/>
        <v>38.15</v>
      </c>
      <c r="K4" s="121">
        <f t="shared" si="1"/>
        <v>36.693999999999996</v>
      </c>
      <c r="L4" s="121"/>
    </row>
    <row r="5" spans="1:12" x14ac:dyDescent="0.3">
      <c r="A5" s="2" t="s">
        <v>78</v>
      </c>
      <c r="B5" s="22" t="s">
        <v>17</v>
      </c>
      <c r="C5" s="16">
        <v>22.97</v>
      </c>
      <c r="D5" s="16">
        <f t="shared" si="2"/>
        <v>24.5779</v>
      </c>
      <c r="E5" s="17">
        <v>40.200000000000003</v>
      </c>
      <c r="F5" s="15">
        <f t="shared" si="3"/>
        <v>1.7501088376142797</v>
      </c>
      <c r="G5" s="37">
        <f t="shared" si="4"/>
        <v>46.2</v>
      </c>
      <c r="H5" s="15">
        <f t="shared" si="5"/>
        <v>2.0113191118850677</v>
      </c>
      <c r="J5" s="120">
        <f t="shared" si="0"/>
        <v>32.340000000000003</v>
      </c>
      <c r="K5" s="121">
        <f t="shared" si="1"/>
        <v>32.157999999999994</v>
      </c>
      <c r="L5" s="121"/>
    </row>
    <row r="6" spans="1:12" x14ac:dyDescent="0.3">
      <c r="A6" s="2" t="s">
        <v>78</v>
      </c>
      <c r="B6" s="22" t="s">
        <v>19</v>
      </c>
      <c r="C6" s="16">
        <v>19.36</v>
      </c>
      <c r="D6" s="16">
        <f t="shared" si="2"/>
        <v>20.715199999999999</v>
      </c>
      <c r="E6" s="17">
        <v>36.4</v>
      </c>
      <c r="F6" s="15">
        <f t="shared" si="3"/>
        <v>1.8801652892561984</v>
      </c>
      <c r="G6" s="37">
        <f t="shared" si="4"/>
        <v>41.9</v>
      </c>
      <c r="H6" s="15">
        <f t="shared" si="5"/>
        <v>2.1642561983471076</v>
      </c>
      <c r="J6" s="120">
        <f t="shared" si="0"/>
        <v>29.33</v>
      </c>
      <c r="K6" s="121">
        <f t="shared" si="1"/>
        <v>27.103999999999999</v>
      </c>
      <c r="L6" s="121"/>
    </row>
    <row r="7" spans="1:12" x14ac:dyDescent="0.3">
      <c r="A7" s="2" t="s">
        <v>78</v>
      </c>
      <c r="B7" s="22" t="s">
        <v>20</v>
      </c>
      <c r="C7" s="16">
        <v>23.39</v>
      </c>
      <c r="D7" s="16">
        <f t="shared" si="2"/>
        <v>25.0273</v>
      </c>
      <c r="E7" s="17">
        <v>43.3</v>
      </c>
      <c r="F7" s="15">
        <f t="shared" si="3"/>
        <v>1.8512184694313807</v>
      </c>
      <c r="G7" s="37">
        <f t="shared" si="4"/>
        <v>49.8</v>
      </c>
      <c r="H7" s="15">
        <f t="shared" si="5"/>
        <v>2.1291150064129969</v>
      </c>
      <c r="J7" s="120">
        <f t="shared" si="0"/>
        <v>34.859999999999992</v>
      </c>
      <c r="K7" s="121">
        <f t="shared" si="1"/>
        <v>32.746000000000002</v>
      </c>
      <c r="L7" s="121"/>
    </row>
    <row r="8" spans="1:12" x14ac:dyDescent="0.3">
      <c r="A8" s="2" t="s">
        <v>78</v>
      </c>
      <c r="B8" s="22" t="s">
        <v>21</v>
      </c>
      <c r="C8" s="16">
        <v>33.58</v>
      </c>
      <c r="D8" s="16">
        <f t="shared" si="2"/>
        <v>35.930599999999998</v>
      </c>
      <c r="E8" s="17">
        <v>58.75</v>
      </c>
      <c r="F8" s="15">
        <f t="shared" si="3"/>
        <v>1.7495533055390113</v>
      </c>
      <c r="G8" s="37">
        <f t="shared" si="4"/>
        <v>67.599999999999994</v>
      </c>
      <c r="H8" s="15">
        <f t="shared" si="5"/>
        <v>2.0131030375223347</v>
      </c>
      <c r="J8" s="120">
        <f t="shared" si="0"/>
        <v>47.319999999999993</v>
      </c>
      <c r="K8" s="121">
        <f t="shared" si="1"/>
        <v>47.011999999999993</v>
      </c>
      <c r="L8" s="121"/>
    </row>
    <row r="9" spans="1:12" x14ac:dyDescent="0.3">
      <c r="A9" s="2" t="s">
        <v>78</v>
      </c>
      <c r="B9" s="22" t="s">
        <v>22</v>
      </c>
      <c r="C9" s="16">
        <v>21.43</v>
      </c>
      <c r="D9" s="16">
        <f t="shared" si="2"/>
        <v>22.930099999999999</v>
      </c>
      <c r="E9" s="17">
        <v>40.5</v>
      </c>
      <c r="F9" s="15">
        <f t="shared" si="3"/>
        <v>1.8898740083994401</v>
      </c>
      <c r="G9" s="37">
        <f t="shared" si="4"/>
        <v>46.6</v>
      </c>
      <c r="H9" s="15">
        <f t="shared" si="5"/>
        <v>2.1745216985534297</v>
      </c>
      <c r="J9" s="120">
        <f t="shared" si="0"/>
        <v>32.619999999999997</v>
      </c>
      <c r="K9" s="121">
        <f t="shared" si="1"/>
        <v>30.001999999999999</v>
      </c>
      <c r="L9" s="121"/>
    </row>
    <row r="10" spans="1:12" x14ac:dyDescent="0.3">
      <c r="A10" s="2" t="s">
        <v>78</v>
      </c>
      <c r="B10" s="22" t="s">
        <v>24</v>
      </c>
      <c r="C10" s="16">
        <v>19.96</v>
      </c>
      <c r="D10" s="16">
        <f t="shared" si="2"/>
        <v>21.357200000000002</v>
      </c>
      <c r="E10" s="17">
        <v>41.5</v>
      </c>
      <c r="F10" s="15">
        <f t="shared" si="3"/>
        <v>2.0791583166332663</v>
      </c>
      <c r="G10" s="37">
        <f t="shared" si="4"/>
        <v>47.7</v>
      </c>
      <c r="H10" s="15">
        <f t="shared" si="5"/>
        <v>2.3897795591182365</v>
      </c>
      <c r="J10" s="120">
        <f t="shared" si="0"/>
        <v>33.39</v>
      </c>
      <c r="K10" s="121">
        <f t="shared" si="1"/>
        <v>27.943999999999999</v>
      </c>
      <c r="L10" s="121"/>
    </row>
    <row r="11" spans="1:12" x14ac:dyDescent="0.3">
      <c r="A11" s="2" t="s">
        <v>78</v>
      </c>
      <c r="B11" s="22" t="s">
        <v>28</v>
      </c>
      <c r="C11" s="16">
        <v>16.940000000000001</v>
      </c>
      <c r="D11" s="16">
        <f t="shared" si="2"/>
        <v>18.125800000000002</v>
      </c>
      <c r="E11" s="17">
        <v>33.549999999999997</v>
      </c>
      <c r="F11" s="15">
        <f t="shared" si="3"/>
        <v>1.9805194805194801</v>
      </c>
      <c r="G11" s="37">
        <f t="shared" si="4"/>
        <v>38.6</v>
      </c>
      <c r="H11" s="15">
        <f t="shared" si="5"/>
        <v>2.278630460448642</v>
      </c>
      <c r="J11" s="120">
        <f t="shared" si="0"/>
        <v>27.02</v>
      </c>
      <c r="K11" s="121">
        <f t="shared" si="1"/>
        <v>23.716000000000001</v>
      </c>
      <c r="L11" s="121"/>
    </row>
    <row r="12" spans="1:12" x14ac:dyDescent="0.3">
      <c r="A12" s="2" t="s">
        <v>78</v>
      </c>
      <c r="B12" s="22" t="s">
        <v>30</v>
      </c>
      <c r="C12" s="16">
        <v>21.61</v>
      </c>
      <c r="D12" s="16">
        <f t="shared" si="2"/>
        <v>23.122700000000002</v>
      </c>
      <c r="E12" s="17">
        <v>38</v>
      </c>
      <c r="F12" s="15">
        <f t="shared" si="3"/>
        <v>1.7584451642757983</v>
      </c>
      <c r="G12" s="37">
        <f t="shared" si="4"/>
        <v>43.7</v>
      </c>
      <c r="H12" s="15">
        <f t="shared" si="5"/>
        <v>2.022211938917168</v>
      </c>
      <c r="J12" s="120">
        <f t="shared" si="0"/>
        <v>30.59</v>
      </c>
      <c r="K12" s="121">
        <f t="shared" si="1"/>
        <v>30.253999999999998</v>
      </c>
      <c r="L12" s="121"/>
    </row>
    <row r="13" spans="1:12" x14ac:dyDescent="0.3">
      <c r="A13" s="2" t="s">
        <v>78</v>
      </c>
      <c r="B13" s="22" t="s">
        <v>31</v>
      </c>
      <c r="C13" s="16">
        <v>17.670000000000002</v>
      </c>
      <c r="D13" s="16">
        <f t="shared" si="2"/>
        <v>18.906900000000004</v>
      </c>
      <c r="E13" s="17">
        <v>31</v>
      </c>
      <c r="F13" s="15">
        <f t="shared" si="3"/>
        <v>1.7543859649122806</v>
      </c>
      <c r="G13" s="37">
        <f t="shared" si="4"/>
        <v>35.700000000000003</v>
      </c>
      <c r="H13" s="15">
        <f t="shared" si="5"/>
        <v>2.0203735144312391</v>
      </c>
      <c r="J13" s="120">
        <f t="shared" si="0"/>
        <v>24.990000000000002</v>
      </c>
      <c r="K13" s="121">
        <f t="shared" si="1"/>
        <v>24.738</v>
      </c>
      <c r="L13" s="121"/>
    </row>
    <row r="14" spans="1:12" x14ac:dyDescent="0.3">
      <c r="A14" s="2" t="s">
        <v>78</v>
      </c>
      <c r="B14" s="22" t="s">
        <v>32</v>
      </c>
      <c r="C14" s="16">
        <v>27.83</v>
      </c>
      <c r="D14" s="16">
        <f t="shared" si="2"/>
        <v>29.778099999999998</v>
      </c>
      <c r="E14" s="17">
        <v>48.9</v>
      </c>
      <c r="F14" s="15">
        <f t="shared" si="3"/>
        <v>1.757096658282429</v>
      </c>
      <c r="G14" s="37">
        <f t="shared" si="4"/>
        <v>56.2</v>
      </c>
      <c r="H14" s="15">
        <f t="shared" si="5"/>
        <v>2.0194035213798061</v>
      </c>
      <c r="J14" s="120">
        <f t="shared" si="0"/>
        <v>39.339999999999996</v>
      </c>
      <c r="K14" s="121">
        <f t="shared" si="1"/>
        <v>38.961999999999996</v>
      </c>
      <c r="L14" s="121"/>
    </row>
    <row r="15" spans="1:12" x14ac:dyDescent="0.3">
      <c r="A15" s="2" t="s">
        <v>78</v>
      </c>
      <c r="B15" s="22" t="s">
        <v>33</v>
      </c>
      <c r="C15" s="16">
        <v>24.55</v>
      </c>
      <c r="D15" s="16">
        <f t="shared" si="2"/>
        <v>26.268500000000003</v>
      </c>
      <c r="E15" s="17">
        <v>46.5</v>
      </c>
      <c r="F15" s="15">
        <f t="shared" si="3"/>
        <v>1.8940936863543787</v>
      </c>
      <c r="G15" s="37">
        <f t="shared" si="4"/>
        <v>53.5</v>
      </c>
      <c r="H15" s="15">
        <f t="shared" si="5"/>
        <v>2.1792260692464356</v>
      </c>
      <c r="J15" s="120">
        <f t="shared" si="0"/>
        <v>37.449999999999996</v>
      </c>
      <c r="K15" s="121">
        <f t="shared" si="1"/>
        <v>34.369999999999997</v>
      </c>
      <c r="L15" s="121"/>
    </row>
    <row r="16" spans="1:12" x14ac:dyDescent="0.3">
      <c r="A16" s="2" t="s">
        <v>78</v>
      </c>
      <c r="B16" s="22" t="s">
        <v>34</v>
      </c>
      <c r="C16" s="16">
        <v>31.95</v>
      </c>
      <c r="D16" s="16">
        <f t="shared" si="2"/>
        <v>34.186500000000002</v>
      </c>
      <c r="E16" s="17">
        <v>55.9</v>
      </c>
      <c r="F16" s="15">
        <f t="shared" si="3"/>
        <v>1.7496087636932707</v>
      </c>
      <c r="G16" s="37">
        <f t="shared" si="4"/>
        <v>64.3</v>
      </c>
      <c r="H16" s="15">
        <f t="shared" si="5"/>
        <v>2.0125195618153362</v>
      </c>
      <c r="J16" s="120">
        <f t="shared" si="0"/>
        <v>45.01</v>
      </c>
      <c r="K16" s="121">
        <f t="shared" si="1"/>
        <v>44.73</v>
      </c>
      <c r="L16" s="121"/>
    </row>
    <row r="17" spans="1:12" x14ac:dyDescent="0.3">
      <c r="A17" s="2" t="s">
        <v>78</v>
      </c>
      <c r="B17" s="22" t="s">
        <v>70</v>
      </c>
      <c r="C17" s="16">
        <v>58.68</v>
      </c>
      <c r="D17" s="16">
        <f t="shared" si="2"/>
        <v>62.787600000000005</v>
      </c>
      <c r="E17" s="17">
        <v>94</v>
      </c>
      <c r="F17" s="15">
        <f t="shared" si="3"/>
        <v>1.6019086571233812</v>
      </c>
      <c r="G17" s="37">
        <f t="shared" si="4"/>
        <v>108.1</v>
      </c>
      <c r="H17" s="15">
        <f t="shared" si="5"/>
        <v>1.8421949556918882</v>
      </c>
      <c r="J17" s="120">
        <f t="shared" si="0"/>
        <v>75.669999999999987</v>
      </c>
      <c r="K17" s="121">
        <f t="shared" si="1"/>
        <v>82.152000000000001</v>
      </c>
      <c r="L17" s="121"/>
    </row>
    <row r="18" spans="1:12" x14ac:dyDescent="0.3">
      <c r="A18" s="2" t="s">
        <v>78</v>
      </c>
      <c r="B18" s="22" t="s">
        <v>36</v>
      </c>
      <c r="C18" s="16">
        <v>13.63</v>
      </c>
      <c r="D18" s="16">
        <f t="shared" si="2"/>
        <v>14.584100000000001</v>
      </c>
      <c r="E18" s="17">
        <v>29.9</v>
      </c>
      <c r="F18" s="15">
        <f t="shared" si="3"/>
        <v>2.1936903888481289</v>
      </c>
      <c r="G18" s="37">
        <f t="shared" si="4"/>
        <v>34.4</v>
      </c>
      <c r="H18" s="15">
        <f t="shared" si="5"/>
        <v>2.5238444607483488</v>
      </c>
      <c r="J18" s="120">
        <f t="shared" si="0"/>
        <v>24.08</v>
      </c>
      <c r="K18" s="121">
        <f t="shared" si="1"/>
        <v>19.082000000000001</v>
      </c>
      <c r="L18" s="121"/>
    </row>
    <row r="19" spans="1:12" x14ac:dyDescent="0.3">
      <c r="A19" s="2" t="s">
        <v>78</v>
      </c>
      <c r="B19" s="22" t="s">
        <v>37</v>
      </c>
      <c r="C19" s="16">
        <v>48.77</v>
      </c>
      <c r="D19" s="16">
        <f t="shared" si="2"/>
        <v>52.183900000000008</v>
      </c>
      <c r="E19" s="17">
        <v>85.4</v>
      </c>
      <c r="F19" s="15">
        <f t="shared" si="3"/>
        <v>1.7510764814435105</v>
      </c>
      <c r="G19" s="37">
        <f t="shared" si="4"/>
        <v>98.2</v>
      </c>
      <c r="H19" s="15">
        <f t="shared" si="5"/>
        <v>2.0135329095755585</v>
      </c>
      <c r="J19" s="120">
        <f t="shared" si="0"/>
        <v>68.739999999999995</v>
      </c>
      <c r="K19" s="121">
        <f t="shared" si="1"/>
        <v>68.278000000000006</v>
      </c>
      <c r="L19" s="121"/>
    </row>
    <row r="20" spans="1:12" x14ac:dyDescent="0.3">
      <c r="A20" s="2" t="s">
        <v>78</v>
      </c>
      <c r="B20" s="22" t="s">
        <v>38</v>
      </c>
      <c r="C20" s="16">
        <v>44.17</v>
      </c>
      <c r="D20" s="16">
        <f t="shared" si="2"/>
        <v>47.261900000000004</v>
      </c>
      <c r="E20" s="17">
        <v>97.1</v>
      </c>
      <c r="F20" s="15">
        <f t="shared" si="3"/>
        <v>2.198324654743038</v>
      </c>
      <c r="G20" s="37">
        <f t="shared" si="4"/>
        <v>111.7</v>
      </c>
      <c r="H20" s="15">
        <f t="shared" si="5"/>
        <v>2.5288657459814354</v>
      </c>
      <c r="J20" s="120">
        <f t="shared" si="0"/>
        <v>78.19</v>
      </c>
      <c r="K20" s="121">
        <f t="shared" si="1"/>
        <v>61.838000000000001</v>
      </c>
      <c r="L20" s="121"/>
    </row>
    <row r="21" spans="1:12" x14ac:dyDescent="0.3">
      <c r="A21" s="2" t="s">
        <v>78</v>
      </c>
      <c r="B21" s="22" t="s">
        <v>39</v>
      </c>
      <c r="C21" s="16">
        <v>36.81</v>
      </c>
      <c r="D21" s="16">
        <f t="shared" si="2"/>
        <v>39.386700000000005</v>
      </c>
      <c r="E21" s="17">
        <v>64.5</v>
      </c>
      <c r="F21" s="15">
        <f t="shared" si="3"/>
        <v>1.752241238793806</v>
      </c>
      <c r="G21" s="37">
        <f t="shared" si="4"/>
        <v>74.2</v>
      </c>
      <c r="H21" s="15">
        <f t="shared" si="5"/>
        <v>2.0157565878837271</v>
      </c>
      <c r="J21" s="120">
        <f t="shared" si="0"/>
        <v>51.94</v>
      </c>
      <c r="K21" s="121">
        <f t="shared" si="1"/>
        <v>51.533999999999999</v>
      </c>
      <c r="L21" s="121"/>
    </row>
    <row r="22" spans="1:12" x14ac:dyDescent="0.3">
      <c r="A22" s="2" t="s">
        <v>78</v>
      </c>
      <c r="B22" s="22" t="s">
        <v>9</v>
      </c>
      <c r="C22" s="16">
        <v>45.94</v>
      </c>
      <c r="D22" s="16">
        <f t="shared" si="2"/>
        <v>49.155799999999999</v>
      </c>
      <c r="E22" s="17">
        <v>80.599999999999994</v>
      </c>
      <c r="F22" s="15">
        <f t="shared" si="3"/>
        <v>1.7544623421854593</v>
      </c>
      <c r="G22" s="37">
        <f t="shared" si="4"/>
        <v>92.7</v>
      </c>
      <c r="H22" s="15">
        <f t="shared" si="5"/>
        <v>2.0178493687418375</v>
      </c>
      <c r="J22" s="120">
        <f t="shared" si="0"/>
        <v>64.89</v>
      </c>
      <c r="K22" s="121">
        <f t="shared" si="1"/>
        <v>64.315999999999988</v>
      </c>
      <c r="L22" s="121"/>
    </row>
    <row r="23" spans="1:12" x14ac:dyDescent="0.3">
      <c r="A23" s="2" t="s">
        <v>78</v>
      </c>
      <c r="B23" s="22" t="s">
        <v>0</v>
      </c>
      <c r="C23" s="16">
        <v>27.81</v>
      </c>
      <c r="D23" s="16">
        <f t="shared" si="2"/>
        <v>29.756699999999999</v>
      </c>
      <c r="E23" s="17">
        <v>57.9</v>
      </c>
      <c r="F23" s="15">
        <f t="shared" si="3"/>
        <v>2.0819848975188782</v>
      </c>
      <c r="G23" s="37">
        <f>ROUND(E23*1.15,1)</f>
        <v>66.599999999999994</v>
      </c>
      <c r="H23" s="15">
        <f t="shared" si="5"/>
        <v>2.3948220064724919</v>
      </c>
      <c r="J23" s="120">
        <f t="shared" si="0"/>
        <v>46.61999999999999</v>
      </c>
      <c r="K23" s="121">
        <f t="shared" si="1"/>
        <v>38.933999999999997</v>
      </c>
      <c r="L23" s="121"/>
    </row>
    <row r="24" spans="1:12" x14ac:dyDescent="0.3">
      <c r="A24" s="2" t="s">
        <v>78</v>
      </c>
      <c r="B24" s="22" t="s">
        <v>40</v>
      </c>
      <c r="C24" s="16">
        <v>25.38</v>
      </c>
      <c r="D24" s="16">
        <f t="shared" si="2"/>
        <v>27.156600000000001</v>
      </c>
      <c r="E24" s="17">
        <v>44.5</v>
      </c>
      <c r="F24" s="15">
        <f t="shared" si="3"/>
        <v>1.7533490937746257</v>
      </c>
      <c r="G24" s="37">
        <f t="shared" si="4"/>
        <v>51.2</v>
      </c>
      <c r="H24" s="15">
        <f t="shared" si="5"/>
        <v>2.0173364854215921</v>
      </c>
      <c r="J24" s="120">
        <f t="shared" si="0"/>
        <v>35.839999999999996</v>
      </c>
      <c r="K24" s="121">
        <f t="shared" si="1"/>
        <v>35.531999999999996</v>
      </c>
      <c r="L24" s="121"/>
    </row>
    <row r="25" spans="1:12" x14ac:dyDescent="0.3">
      <c r="A25" s="2" t="s">
        <v>78</v>
      </c>
      <c r="B25" s="22" t="s">
        <v>41</v>
      </c>
      <c r="C25" s="16">
        <v>23.37</v>
      </c>
      <c r="D25" s="16">
        <f t="shared" si="2"/>
        <v>25.005900000000004</v>
      </c>
      <c r="E25" s="17">
        <v>45</v>
      </c>
      <c r="F25" s="15">
        <f t="shared" si="3"/>
        <v>1.9255455712451861</v>
      </c>
      <c r="G25" s="37">
        <f t="shared" si="4"/>
        <v>51.8</v>
      </c>
      <c r="H25" s="15">
        <f t="shared" si="5"/>
        <v>2.2165169020111253</v>
      </c>
      <c r="J25" s="120">
        <f t="shared" si="0"/>
        <v>36.26</v>
      </c>
      <c r="K25" s="121">
        <f t="shared" si="1"/>
        <v>32.717999999999996</v>
      </c>
      <c r="L25" s="121"/>
    </row>
    <row r="26" spans="1:12" x14ac:dyDescent="0.3">
      <c r="A26" s="2" t="s">
        <v>78</v>
      </c>
      <c r="B26" s="22" t="s">
        <v>42</v>
      </c>
      <c r="C26" s="16">
        <v>21.19</v>
      </c>
      <c r="D26" s="16">
        <f t="shared" si="2"/>
        <v>22.673300000000001</v>
      </c>
      <c r="E26" s="17">
        <v>37.200000000000003</v>
      </c>
      <c r="F26" s="15">
        <f t="shared" si="3"/>
        <v>1.7555450684285041</v>
      </c>
      <c r="G26" s="37">
        <f t="shared" si="4"/>
        <v>42.8</v>
      </c>
      <c r="H26" s="15">
        <f t="shared" si="5"/>
        <v>2.0198206701274182</v>
      </c>
      <c r="J26" s="120">
        <f t="shared" si="0"/>
        <v>29.959999999999997</v>
      </c>
      <c r="K26" s="121">
        <f t="shared" si="1"/>
        <v>29.666</v>
      </c>
      <c r="L26" s="121"/>
    </row>
    <row r="27" spans="1:12" x14ac:dyDescent="0.3">
      <c r="A27" s="2" t="s">
        <v>78</v>
      </c>
      <c r="B27" s="22" t="s">
        <v>43</v>
      </c>
      <c r="C27" s="16">
        <v>43.57</v>
      </c>
      <c r="D27" s="16">
        <f t="shared" si="2"/>
        <v>46.619900000000001</v>
      </c>
      <c r="E27" s="17">
        <v>76.5</v>
      </c>
      <c r="F27" s="15">
        <f t="shared" si="3"/>
        <v>1.7557952719761303</v>
      </c>
      <c r="G27" s="37">
        <f t="shared" si="4"/>
        <v>88</v>
      </c>
      <c r="H27" s="15">
        <f t="shared" si="5"/>
        <v>2.019738352077117</v>
      </c>
      <c r="J27" s="120">
        <f t="shared" si="0"/>
        <v>61.599999999999994</v>
      </c>
      <c r="K27" s="121">
        <f t="shared" si="1"/>
        <v>60.997999999999998</v>
      </c>
      <c r="L27" s="121"/>
    </row>
    <row r="28" spans="1:12" x14ac:dyDescent="0.3">
      <c r="A28" s="2" t="s">
        <v>78</v>
      </c>
      <c r="B28" s="22" t="s">
        <v>44</v>
      </c>
      <c r="C28" s="16">
        <v>27.83</v>
      </c>
      <c r="D28" s="16">
        <f>C28*1.07</f>
        <v>29.778099999999998</v>
      </c>
      <c r="E28" s="17">
        <v>57.5</v>
      </c>
      <c r="F28" s="15">
        <f t="shared" si="3"/>
        <v>2.0661157024793391</v>
      </c>
      <c r="G28" s="37">
        <f t="shared" si="4"/>
        <v>66.099999999999994</v>
      </c>
      <c r="H28" s="15">
        <f t="shared" si="5"/>
        <v>2.3751347466762485</v>
      </c>
      <c r="J28" s="120">
        <f t="shared" si="0"/>
        <v>46.269999999999996</v>
      </c>
      <c r="K28" s="121">
        <f t="shared" si="1"/>
        <v>38.961999999999996</v>
      </c>
      <c r="L28" s="121"/>
    </row>
    <row r="29" spans="1:12" x14ac:dyDescent="0.3">
      <c r="A29" s="2" t="s">
        <v>78</v>
      </c>
      <c r="B29" s="22" t="s">
        <v>45</v>
      </c>
      <c r="C29" s="16">
        <v>16.05</v>
      </c>
      <c r="D29" s="16">
        <f t="shared" si="2"/>
        <v>17.173500000000001</v>
      </c>
      <c r="E29" s="17">
        <v>33.5</v>
      </c>
      <c r="F29" s="15">
        <f t="shared" si="3"/>
        <v>2.0872274143302181</v>
      </c>
      <c r="G29" s="37">
        <f t="shared" si="4"/>
        <v>38.5</v>
      </c>
      <c r="H29" s="15">
        <f t="shared" si="5"/>
        <v>2.3987538940809969</v>
      </c>
      <c r="J29" s="120">
        <f t="shared" si="0"/>
        <v>26.95</v>
      </c>
      <c r="K29" s="121">
        <f t="shared" si="1"/>
        <v>22.47</v>
      </c>
      <c r="L29" s="121"/>
    </row>
    <row r="30" spans="1:12" x14ac:dyDescent="0.3">
      <c r="A30" s="2" t="s">
        <v>78</v>
      </c>
      <c r="B30" s="22" t="s">
        <v>46</v>
      </c>
      <c r="C30" s="16">
        <v>19.3</v>
      </c>
      <c r="D30" s="16">
        <f t="shared" si="2"/>
        <v>20.651000000000003</v>
      </c>
      <c r="E30" s="17">
        <v>45</v>
      </c>
      <c r="F30" s="15">
        <f t="shared" si="3"/>
        <v>2.3316062176165802</v>
      </c>
      <c r="G30" s="37">
        <f t="shared" si="4"/>
        <v>51.8</v>
      </c>
      <c r="H30" s="15">
        <f>G30/C30</f>
        <v>2.6839378238341967</v>
      </c>
      <c r="J30" s="120">
        <f t="shared" si="0"/>
        <v>36.26</v>
      </c>
      <c r="K30" s="121">
        <f t="shared" si="1"/>
        <v>27.02</v>
      </c>
      <c r="L30" s="121"/>
    </row>
    <row r="31" spans="1:12" x14ac:dyDescent="0.3">
      <c r="A31" s="2" t="s">
        <v>78</v>
      </c>
      <c r="B31" s="22" t="s">
        <v>48</v>
      </c>
      <c r="C31" s="16">
        <v>51.71</v>
      </c>
      <c r="D31" s="16">
        <f t="shared" si="2"/>
        <v>55.329700000000003</v>
      </c>
      <c r="E31" s="17">
        <v>96.62</v>
      </c>
      <c r="F31" s="15">
        <f t="shared" si="3"/>
        <v>1.868497389286405</v>
      </c>
      <c r="G31" s="37">
        <f t="shared" si="4"/>
        <v>111.1</v>
      </c>
      <c r="H31" s="15">
        <f t="shared" si="5"/>
        <v>2.148520595629472</v>
      </c>
      <c r="J31" s="120">
        <f t="shared" si="0"/>
        <v>77.77</v>
      </c>
      <c r="K31" s="121">
        <f t="shared" si="1"/>
        <v>72.393999999999991</v>
      </c>
      <c r="L31" s="121"/>
    </row>
    <row r="32" spans="1:12" x14ac:dyDescent="0.3">
      <c r="A32" s="2" t="s">
        <v>78</v>
      </c>
      <c r="B32" s="22" t="s">
        <v>49</v>
      </c>
      <c r="C32" s="16">
        <v>43.37</v>
      </c>
      <c r="D32" s="16">
        <f t="shared" si="2"/>
        <v>46.405900000000003</v>
      </c>
      <c r="E32" s="17">
        <v>76</v>
      </c>
      <c r="F32" s="15">
        <f t="shared" si="3"/>
        <v>1.7523633848282223</v>
      </c>
      <c r="G32" s="37">
        <f>ROUND(E32*1.15,1)</f>
        <v>87.4</v>
      </c>
      <c r="H32" s="15">
        <f t="shared" si="5"/>
        <v>2.0152178925524558</v>
      </c>
      <c r="J32" s="120">
        <f t="shared" si="0"/>
        <v>61.18</v>
      </c>
      <c r="K32" s="121">
        <f t="shared" si="1"/>
        <v>60.717999999999989</v>
      </c>
      <c r="L32" s="121"/>
    </row>
    <row r="33" spans="1:14" x14ac:dyDescent="0.3">
      <c r="A33" s="2" t="s">
        <v>78</v>
      </c>
      <c r="B33" s="22" t="s">
        <v>51</v>
      </c>
      <c r="C33" s="16">
        <v>36.049999999999997</v>
      </c>
      <c r="D33" s="16">
        <f t="shared" si="2"/>
        <v>38.573499999999996</v>
      </c>
      <c r="E33" s="17">
        <v>65.760000000000005</v>
      </c>
      <c r="F33" s="15">
        <f t="shared" si="3"/>
        <v>1.8241331484049934</v>
      </c>
      <c r="G33" s="37">
        <f t="shared" si="4"/>
        <v>75.599999999999994</v>
      </c>
      <c r="H33" s="15">
        <f t="shared" si="5"/>
        <v>2.0970873786407767</v>
      </c>
      <c r="J33" s="120">
        <f t="shared" si="0"/>
        <v>52.919999999999995</v>
      </c>
      <c r="K33" s="121">
        <f t="shared" si="1"/>
        <v>50.469999999999992</v>
      </c>
      <c r="L33" s="121"/>
    </row>
    <row r="34" spans="1:14" x14ac:dyDescent="0.3">
      <c r="A34" s="2" t="s">
        <v>78</v>
      </c>
      <c r="B34" s="22" t="s">
        <v>52</v>
      </c>
      <c r="C34" s="16">
        <v>59.2</v>
      </c>
      <c r="D34" s="16">
        <f t="shared" si="2"/>
        <v>63.344000000000008</v>
      </c>
      <c r="E34" s="17">
        <v>104.1</v>
      </c>
      <c r="F34" s="15">
        <f t="shared" si="3"/>
        <v>1.7584459459459458</v>
      </c>
      <c r="G34" s="37">
        <f t="shared" si="4"/>
        <v>119.7</v>
      </c>
      <c r="H34" s="15">
        <f t="shared" si="5"/>
        <v>2.0219594594594592</v>
      </c>
      <c r="J34" s="120">
        <f t="shared" si="0"/>
        <v>83.789999999999992</v>
      </c>
      <c r="K34" s="121">
        <f t="shared" si="1"/>
        <v>82.88</v>
      </c>
      <c r="L34" s="121"/>
      <c r="N34" t="s">
        <v>10</v>
      </c>
    </row>
    <row r="35" spans="1:14" x14ac:dyDescent="0.3">
      <c r="A35" s="2" t="s">
        <v>78</v>
      </c>
      <c r="B35" s="22" t="s">
        <v>53</v>
      </c>
      <c r="C35" s="16">
        <v>13.17</v>
      </c>
      <c r="D35" s="16">
        <f t="shared" si="2"/>
        <v>14.091900000000001</v>
      </c>
      <c r="E35" s="17">
        <v>29.9</v>
      </c>
      <c r="F35" s="15">
        <f t="shared" si="3"/>
        <v>2.2703113135914958</v>
      </c>
      <c r="G35" s="37">
        <f t="shared" si="4"/>
        <v>34.4</v>
      </c>
      <c r="H35" s="15">
        <f t="shared" si="5"/>
        <v>2.6119969627942292</v>
      </c>
      <c r="J35" s="120">
        <f t="shared" si="0"/>
        <v>24.08</v>
      </c>
      <c r="K35" s="121">
        <f t="shared" si="1"/>
        <v>18.437999999999999</v>
      </c>
      <c r="L35" s="121"/>
      <c r="N35" t="s">
        <v>104</v>
      </c>
    </row>
    <row r="36" spans="1:14" x14ac:dyDescent="0.3">
      <c r="A36" s="2" t="s">
        <v>78</v>
      </c>
      <c r="B36" s="22" t="s">
        <v>54</v>
      </c>
      <c r="C36" s="16">
        <v>21.24</v>
      </c>
      <c r="D36" s="16">
        <f t="shared" si="2"/>
        <v>22.726800000000001</v>
      </c>
      <c r="E36" s="17">
        <v>42.9</v>
      </c>
      <c r="F36" s="15">
        <f t="shared" si="3"/>
        <v>2.0197740112994351</v>
      </c>
      <c r="G36" s="37">
        <f t="shared" si="4"/>
        <v>49.3</v>
      </c>
      <c r="H36" s="15">
        <f t="shared" si="5"/>
        <v>2.3210922787193975</v>
      </c>
      <c r="J36" s="120">
        <f t="shared" si="0"/>
        <v>34.51</v>
      </c>
      <c r="K36" s="121">
        <f t="shared" si="1"/>
        <v>29.735999999999997</v>
      </c>
      <c r="L36" s="121"/>
      <c r="N36" t="s">
        <v>35</v>
      </c>
    </row>
    <row r="37" spans="1:14" x14ac:dyDescent="0.3">
      <c r="A37" s="2" t="s">
        <v>78</v>
      </c>
      <c r="B37" s="22" t="s">
        <v>71</v>
      </c>
      <c r="C37" s="16">
        <v>45.76</v>
      </c>
      <c r="D37" s="16">
        <f t="shared" si="2"/>
        <v>48.963200000000001</v>
      </c>
      <c r="E37" s="17">
        <v>80.5</v>
      </c>
      <c r="F37" s="15">
        <f t="shared" si="3"/>
        <v>1.7591783216783217</v>
      </c>
      <c r="G37" s="37">
        <f t="shared" si="4"/>
        <v>92.6</v>
      </c>
      <c r="H37" s="15">
        <f t="shared" si="5"/>
        <v>2.0236013986013988</v>
      </c>
      <c r="J37" s="120">
        <f t="shared" si="0"/>
        <v>64.819999999999993</v>
      </c>
      <c r="K37" s="121">
        <f t="shared" si="1"/>
        <v>64.063999999999993</v>
      </c>
      <c r="L37" s="121"/>
      <c r="N37" t="s">
        <v>74</v>
      </c>
    </row>
    <row r="38" spans="1:14" x14ac:dyDescent="0.3">
      <c r="A38" s="2" t="s">
        <v>78</v>
      </c>
      <c r="B38" s="22" t="s">
        <v>56</v>
      </c>
      <c r="C38" s="16">
        <v>13.1</v>
      </c>
      <c r="D38" s="16">
        <f t="shared" si="2"/>
        <v>14.017000000000001</v>
      </c>
      <c r="E38" s="17">
        <v>27.2</v>
      </c>
      <c r="F38" s="15">
        <f t="shared" si="3"/>
        <v>2.0763358778625953</v>
      </c>
      <c r="G38" s="37">
        <f t="shared" si="4"/>
        <v>31.3</v>
      </c>
      <c r="H38" s="15">
        <f t="shared" si="5"/>
        <v>2.389312977099237</v>
      </c>
      <c r="J38" s="120">
        <f t="shared" si="0"/>
        <v>21.91</v>
      </c>
      <c r="K38" s="121">
        <f t="shared" si="1"/>
        <v>18.34</v>
      </c>
      <c r="L38" s="121"/>
      <c r="N38" t="s">
        <v>11</v>
      </c>
    </row>
    <row r="39" spans="1:14" x14ac:dyDescent="0.3">
      <c r="A39" s="2" t="s">
        <v>100</v>
      </c>
      <c r="B39" s="22" t="s">
        <v>101</v>
      </c>
      <c r="C39" s="16">
        <f>((3.2*1.15)*15)+18.5</f>
        <v>73.699999999999989</v>
      </c>
      <c r="D39" s="16">
        <f t="shared" si="2"/>
        <v>78.858999999999995</v>
      </c>
      <c r="E39" s="17">
        <v>119.9</v>
      </c>
      <c r="F39" s="15">
        <f t="shared" si="3"/>
        <v>1.6268656716417913</v>
      </c>
      <c r="G39" s="37">
        <v>139.9</v>
      </c>
      <c r="H39" s="15">
        <f t="shared" si="5"/>
        <v>1.8982360922659434</v>
      </c>
      <c r="J39" s="120">
        <f t="shared" si="0"/>
        <v>97.929999999999993</v>
      </c>
      <c r="K39" s="121">
        <f t="shared" si="1"/>
        <v>103.17999999999998</v>
      </c>
      <c r="L39" s="121"/>
      <c r="N39" t="s">
        <v>12</v>
      </c>
    </row>
    <row r="40" spans="1:14" x14ac:dyDescent="0.3">
      <c r="A40" s="2" t="s">
        <v>100</v>
      </c>
      <c r="B40" s="22" t="s">
        <v>102</v>
      </c>
      <c r="C40" s="16">
        <f>((3.2*1.15)*30)+19.5</f>
        <v>129.89999999999998</v>
      </c>
      <c r="D40" s="16">
        <f t="shared" si="2"/>
        <v>138.99299999999999</v>
      </c>
      <c r="E40" s="17">
        <v>209.9</v>
      </c>
      <c r="F40" s="15">
        <f t="shared" si="3"/>
        <v>1.6158583525789072</v>
      </c>
      <c r="G40" s="37">
        <v>239.9</v>
      </c>
      <c r="H40" s="15">
        <f t="shared" si="5"/>
        <v>1.8468052347959973</v>
      </c>
      <c r="J40" s="120">
        <f t="shared" si="0"/>
        <v>167.93</v>
      </c>
      <c r="K40" s="121">
        <f t="shared" si="1"/>
        <v>181.85999999999996</v>
      </c>
      <c r="L40" s="121"/>
      <c r="N40" t="s">
        <v>13</v>
      </c>
    </row>
    <row r="41" spans="1:14" x14ac:dyDescent="0.3">
      <c r="A41" s="2" t="s">
        <v>79</v>
      </c>
      <c r="B41" s="22" t="s">
        <v>67</v>
      </c>
      <c r="C41" s="16">
        <v>88.91</v>
      </c>
      <c r="D41" s="16">
        <f>C41*1.07</f>
        <v>95.133700000000005</v>
      </c>
      <c r="E41" s="17">
        <v>142.5</v>
      </c>
      <c r="F41" s="15">
        <f t="shared" si="3"/>
        <v>1.6027443482172985</v>
      </c>
      <c r="G41" s="37">
        <v>149.9</v>
      </c>
      <c r="H41" s="15">
        <f t="shared" si="5"/>
        <v>1.6859745810370039</v>
      </c>
      <c r="J41" s="120">
        <f t="shared" si="0"/>
        <v>104.92999999999999</v>
      </c>
      <c r="K41" s="121">
        <f t="shared" si="1"/>
        <v>124.47399999999999</v>
      </c>
      <c r="L41" s="121"/>
      <c r="N41" t="s">
        <v>72</v>
      </c>
    </row>
    <row r="42" spans="1:14" x14ac:dyDescent="0.3">
      <c r="A42" s="2" t="s">
        <v>79</v>
      </c>
      <c r="B42" s="22" t="s">
        <v>61</v>
      </c>
      <c r="C42" s="16">
        <v>76.989999999999995</v>
      </c>
      <c r="D42" s="16">
        <f t="shared" si="2"/>
        <v>82.379300000000001</v>
      </c>
      <c r="E42" s="17">
        <v>119.9</v>
      </c>
      <c r="F42" s="15">
        <f>E42/C42</f>
        <v>1.5573451097545137</v>
      </c>
      <c r="G42" s="37">
        <v>129.9</v>
      </c>
      <c r="H42" s="15">
        <f t="shared" si="5"/>
        <v>1.6872321080659827</v>
      </c>
      <c r="J42" s="120">
        <f t="shared" si="0"/>
        <v>90.929999999999993</v>
      </c>
      <c r="K42" s="121">
        <f t="shared" si="1"/>
        <v>107.78599999999999</v>
      </c>
      <c r="L42" s="121"/>
      <c r="N42" t="s">
        <v>1</v>
      </c>
    </row>
    <row r="43" spans="1:14" x14ac:dyDescent="0.3">
      <c r="A43" s="2" t="s">
        <v>79</v>
      </c>
      <c r="B43" s="22" t="s">
        <v>81</v>
      </c>
      <c r="C43" s="16">
        <v>84.9</v>
      </c>
      <c r="D43" s="16">
        <f>C43*1.07</f>
        <v>90.843000000000018</v>
      </c>
      <c r="E43" s="17">
        <v>119.9</v>
      </c>
      <c r="F43" s="15">
        <f t="shared" si="3"/>
        <v>1.4122497055359247</v>
      </c>
      <c r="G43" s="37">
        <v>134.9</v>
      </c>
      <c r="H43" s="15">
        <f t="shared" si="5"/>
        <v>1.5889281507656066</v>
      </c>
      <c r="I43" s="52"/>
      <c r="J43" s="120">
        <f t="shared" si="0"/>
        <v>94.429999999999993</v>
      </c>
      <c r="K43" s="121">
        <f t="shared" si="1"/>
        <v>118.86</v>
      </c>
      <c r="L43" s="121"/>
    </row>
    <row r="44" spans="1:14" x14ac:dyDescent="0.3">
      <c r="A44" s="2" t="s">
        <v>79</v>
      </c>
      <c r="B44" s="22" t="s">
        <v>80</v>
      </c>
      <c r="C44" s="16">
        <v>119.88</v>
      </c>
      <c r="D44" s="16">
        <f t="shared" si="2"/>
        <v>128.27160000000001</v>
      </c>
      <c r="E44" s="17">
        <v>179.9</v>
      </c>
      <c r="F44" s="15">
        <f t="shared" si="3"/>
        <v>1.5006673340006675</v>
      </c>
      <c r="G44" s="37">
        <f t="shared" ref="G44:G72" si="6">ROUNDUP(IF(F44&lt;=1.5, E44*1.09, IF(F44&lt;=2, E44*1.06, IF(F44&lt;=3, E44*1.03, "teste"))),1)</f>
        <v>190.7</v>
      </c>
      <c r="H44" s="15">
        <f t="shared" si="5"/>
        <v>1.5907574240907574</v>
      </c>
      <c r="I44" s="52"/>
      <c r="J44" s="120">
        <f t="shared" si="0"/>
        <v>133.48999999999998</v>
      </c>
      <c r="K44" s="121">
        <f t="shared" si="1"/>
        <v>167.83199999999999</v>
      </c>
      <c r="L44" s="121"/>
    </row>
    <row r="45" spans="1:14" x14ac:dyDescent="0.3">
      <c r="A45" s="2" t="s">
        <v>79</v>
      </c>
      <c r="B45" s="22" t="s">
        <v>105</v>
      </c>
      <c r="C45" s="16">
        <v>69.900000000000006</v>
      </c>
      <c r="D45" s="16">
        <f t="shared" si="2"/>
        <v>74.793000000000006</v>
      </c>
      <c r="E45" s="17">
        <v>119.9</v>
      </c>
      <c r="F45" s="15">
        <f t="shared" ref="F45" si="7">E45/C45</f>
        <v>1.7153075822603718</v>
      </c>
      <c r="G45" s="37">
        <v>129.9</v>
      </c>
      <c r="H45" s="15">
        <f t="shared" ref="H45" si="8">G45/C45</f>
        <v>1.8583690987124464</v>
      </c>
      <c r="I45" s="52"/>
      <c r="J45" s="120">
        <f t="shared" si="0"/>
        <v>90.929999999999993</v>
      </c>
      <c r="K45" s="121">
        <f t="shared" si="1"/>
        <v>97.86</v>
      </c>
      <c r="L45" s="121">
        <f>C45*1.5</f>
        <v>104.85000000000001</v>
      </c>
    </row>
    <row r="46" spans="1:14" x14ac:dyDescent="0.3">
      <c r="A46" s="2" t="s">
        <v>58</v>
      </c>
      <c r="B46" s="22" t="s">
        <v>10</v>
      </c>
      <c r="C46" s="16">
        <v>51.52</v>
      </c>
      <c r="D46" s="16">
        <f t="shared" si="2"/>
        <v>55.126400000000004</v>
      </c>
      <c r="E46" s="17">
        <v>95.9</v>
      </c>
      <c r="F46" s="15">
        <f t="shared" si="3"/>
        <v>1.861413043478261</v>
      </c>
      <c r="G46" s="37">
        <f t="shared" si="6"/>
        <v>101.69999999999999</v>
      </c>
      <c r="H46" s="15">
        <f t="shared" si="5"/>
        <v>1.9739906832298133</v>
      </c>
      <c r="J46" s="120">
        <f t="shared" si="0"/>
        <v>71.189999999999984</v>
      </c>
      <c r="K46" s="121">
        <f t="shared" si="1"/>
        <v>72.128</v>
      </c>
      <c r="L46" s="121"/>
    </row>
    <row r="47" spans="1:14" x14ac:dyDescent="0.3">
      <c r="A47" s="2" t="s">
        <v>58</v>
      </c>
      <c r="B47" s="22" t="s">
        <v>104</v>
      </c>
      <c r="C47" s="16">
        <v>61.78</v>
      </c>
      <c r="D47" s="16">
        <f t="shared" si="2"/>
        <v>66.104600000000005</v>
      </c>
      <c r="E47" s="17">
        <v>108.5</v>
      </c>
      <c r="F47" s="15">
        <f t="shared" si="3"/>
        <v>1.7562317902233733</v>
      </c>
      <c r="G47" s="37">
        <f>ROUNDUP(IF(F47&lt;=1.5, E47*1.09, IF(F47&lt;=2, E47*1.06, IF(F47&lt;=3, E47*1.03, "teste"))),1)</f>
        <v>115.1</v>
      </c>
      <c r="H47" s="15">
        <f t="shared" si="5"/>
        <v>1.8630624797669146</v>
      </c>
      <c r="J47" s="120">
        <f t="shared" si="0"/>
        <v>80.569999999999993</v>
      </c>
      <c r="K47" s="121">
        <f t="shared" si="1"/>
        <v>86.49199999999999</v>
      </c>
      <c r="L47" s="121"/>
    </row>
    <row r="48" spans="1:14" x14ac:dyDescent="0.3">
      <c r="A48" s="2" t="s">
        <v>63</v>
      </c>
      <c r="B48" s="22" t="s">
        <v>64</v>
      </c>
      <c r="C48" s="16">
        <f>165/10</f>
        <v>16.5</v>
      </c>
      <c r="D48" s="16">
        <f t="shared" si="2"/>
        <v>17.655000000000001</v>
      </c>
      <c r="E48" s="17">
        <v>28.9</v>
      </c>
      <c r="F48" s="15">
        <f t="shared" si="3"/>
        <v>1.7515151515151515</v>
      </c>
      <c r="G48" s="37">
        <f t="shared" si="6"/>
        <v>30.700000000000003</v>
      </c>
      <c r="H48" s="15">
        <f t="shared" si="5"/>
        <v>1.8606060606060608</v>
      </c>
      <c r="J48" s="120">
        <f t="shared" si="0"/>
        <v>21.490000000000002</v>
      </c>
      <c r="K48" s="121">
        <f t="shared" si="1"/>
        <v>23.099999999999998</v>
      </c>
      <c r="L48" s="121"/>
    </row>
    <row r="49" spans="1:12" x14ac:dyDescent="0.3">
      <c r="A49" s="2" t="s">
        <v>57</v>
      </c>
      <c r="B49" s="22" t="s">
        <v>11</v>
      </c>
      <c r="C49" s="16">
        <v>22.49</v>
      </c>
      <c r="D49" s="16">
        <f t="shared" si="2"/>
        <v>24.064299999999999</v>
      </c>
      <c r="E49" s="17">
        <v>39.9</v>
      </c>
      <c r="F49" s="15">
        <f t="shared" si="3"/>
        <v>1.7741218319253003</v>
      </c>
      <c r="G49" s="37">
        <f t="shared" si="6"/>
        <v>42.300000000000004</v>
      </c>
      <c r="H49" s="15">
        <f t="shared" si="5"/>
        <v>1.8808359270787021</v>
      </c>
      <c r="J49" s="120">
        <f t="shared" si="0"/>
        <v>29.61</v>
      </c>
      <c r="K49" s="121">
        <f t="shared" si="1"/>
        <v>31.485999999999997</v>
      </c>
      <c r="L49" s="121"/>
    </row>
    <row r="50" spans="1:12" x14ac:dyDescent="0.3">
      <c r="A50" s="2" t="s">
        <v>57</v>
      </c>
      <c r="B50" s="22" t="s">
        <v>12</v>
      </c>
      <c r="C50" s="16">
        <v>21.99</v>
      </c>
      <c r="D50" s="16">
        <f t="shared" si="2"/>
        <v>23.529299999999999</v>
      </c>
      <c r="E50" s="17">
        <v>33.9</v>
      </c>
      <c r="F50" s="15">
        <f t="shared" si="3"/>
        <v>1.5416098226466577</v>
      </c>
      <c r="G50" s="37">
        <f t="shared" si="6"/>
        <v>36</v>
      </c>
      <c r="H50" s="15">
        <f t="shared" si="5"/>
        <v>1.6371077762619373</v>
      </c>
      <c r="J50" s="120">
        <f t="shared" si="0"/>
        <v>25.2</v>
      </c>
      <c r="K50" s="121">
        <f t="shared" si="1"/>
        <v>30.785999999999994</v>
      </c>
      <c r="L50" s="121"/>
    </row>
    <row r="51" spans="1:12" x14ac:dyDescent="0.3">
      <c r="A51" s="2" t="s">
        <v>57</v>
      </c>
      <c r="B51" s="22" t="s">
        <v>13</v>
      </c>
      <c r="C51" s="16">
        <v>14.9</v>
      </c>
      <c r="D51" s="16">
        <f t="shared" si="2"/>
        <v>15.943000000000001</v>
      </c>
      <c r="E51" s="17">
        <v>25.9</v>
      </c>
      <c r="F51" s="15">
        <f t="shared" si="3"/>
        <v>1.7382550335570468</v>
      </c>
      <c r="G51" s="37">
        <f t="shared" si="6"/>
        <v>27.5</v>
      </c>
      <c r="H51" s="15">
        <f>G51/C51</f>
        <v>1.8456375838926173</v>
      </c>
      <c r="J51" s="120">
        <f t="shared" si="0"/>
        <v>19.25</v>
      </c>
      <c r="K51" s="121">
        <f t="shared" si="1"/>
        <v>20.86</v>
      </c>
      <c r="L51" s="121"/>
    </row>
    <row r="52" spans="1:12" x14ac:dyDescent="0.3">
      <c r="A52" s="2" t="s">
        <v>57</v>
      </c>
      <c r="B52" s="22" t="s">
        <v>72</v>
      </c>
      <c r="C52" s="16">
        <v>24.9</v>
      </c>
      <c r="D52" s="16">
        <f t="shared" si="2"/>
        <v>26.643000000000001</v>
      </c>
      <c r="E52" s="17">
        <v>47.9</v>
      </c>
      <c r="F52" s="15">
        <f t="shared" si="3"/>
        <v>1.923694779116466</v>
      </c>
      <c r="G52" s="37">
        <f t="shared" si="6"/>
        <v>50.800000000000004</v>
      </c>
      <c r="H52" s="15">
        <f t="shared" si="5"/>
        <v>2.0401606425702816</v>
      </c>
      <c r="J52" s="120">
        <f t="shared" si="0"/>
        <v>35.56</v>
      </c>
      <c r="K52" s="121">
        <f t="shared" si="1"/>
        <v>34.859999999999992</v>
      </c>
      <c r="L52" s="121"/>
    </row>
    <row r="53" spans="1:12" x14ac:dyDescent="0.3">
      <c r="A53" s="2" t="s">
        <v>57</v>
      </c>
      <c r="B53" s="22" t="s">
        <v>74</v>
      </c>
      <c r="C53" s="16">
        <v>19.75</v>
      </c>
      <c r="D53" s="16">
        <f t="shared" ref="D53" si="9">C53*1.07</f>
        <v>21.1325</v>
      </c>
      <c r="E53" s="17">
        <v>34.9</v>
      </c>
      <c r="F53" s="15">
        <f t="shared" ref="F53" si="10">E53/C53</f>
        <v>1.7670886075949366</v>
      </c>
      <c r="G53" s="37">
        <v>36.99</v>
      </c>
      <c r="H53" s="15">
        <f t="shared" ref="H53" si="11">G53/C53</f>
        <v>1.8729113924050633</v>
      </c>
      <c r="J53" s="120">
        <f t="shared" ref="J53" si="12">G53*0.7</f>
        <v>25.893000000000001</v>
      </c>
      <c r="K53" s="121">
        <f t="shared" ref="K53" si="13">C53*1.4</f>
        <v>27.65</v>
      </c>
      <c r="L53" s="121"/>
    </row>
    <row r="54" spans="1:12" x14ac:dyDescent="0.3">
      <c r="A54" s="2" t="s">
        <v>126</v>
      </c>
      <c r="B54" s="22" t="s">
        <v>35</v>
      </c>
      <c r="C54" s="16">
        <f>49.74</f>
        <v>49.74</v>
      </c>
      <c r="D54" s="16">
        <f t="shared" ref="D54" si="14">C54*1.07</f>
        <v>53.221800000000002</v>
      </c>
      <c r="E54" s="17">
        <v>89.5</v>
      </c>
      <c r="F54" s="15">
        <f t="shared" ref="F54" si="15">E54/C54</f>
        <v>1.7993566546039403</v>
      </c>
      <c r="G54" s="37">
        <f>ROUNDUP(IF(F54&lt;=1.5, E54*1.09, IF(F54&lt;=2, E54*1.06, IF(F54&lt;=3, E54*1.03, "teste"))),1)</f>
        <v>94.899999999999991</v>
      </c>
      <c r="H54" s="15">
        <f t="shared" ref="H54" si="16">G54/C54</f>
        <v>1.9079211901889825</v>
      </c>
      <c r="J54" s="120">
        <f t="shared" ref="J54" si="17">G54*0.7</f>
        <v>66.429999999999993</v>
      </c>
      <c r="K54" s="121">
        <f t="shared" ref="K54" si="18">C54*1.4</f>
        <v>69.635999999999996</v>
      </c>
      <c r="L54" s="121"/>
    </row>
    <row r="55" spans="1:12" x14ac:dyDescent="0.3">
      <c r="A55" s="2" t="s">
        <v>126</v>
      </c>
      <c r="B55" s="22" t="s">
        <v>127</v>
      </c>
      <c r="C55" s="16">
        <v>3.79</v>
      </c>
      <c r="D55" s="16">
        <f t="shared" si="2"/>
        <v>4.0552999999999999</v>
      </c>
      <c r="E55" s="17">
        <v>0</v>
      </c>
      <c r="F55" s="15">
        <f t="shared" si="3"/>
        <v>0</v>
      </c>
      <c r="G55" s="37">
        <v>0</v>
      </c>
      <c r="H55" s="15">
        <f t="shared" si="5"/>
        <v>0</v>
      </c>
      <c r="J55" s="120">
        <f t="shared" si="0"/>
        <v>0</v>
      </c>
      <c r="K55" s="121">
        <f t="shared" si="1"/>
        <v>5.306</v>
      </c>
      <c r="L55" s="121"/>
    </row>
    <row r="56" spans="1:12" x14ac:dyDescent="0.3">
      <c r="A56" s="2" t="s">
        <v>2</v>
      </c>
      <c r="B56" s="22" t="s">
        <v>18</v>
      </c>
      <c r="C56" s="16">
        <v>59.18</v>
      </c>
      <c r="D56" s="16">
        <f t="shared" si="2"/>
        <v>63.322600000000001</v>
      </c>
      <c r="E56" s="17">
        <v>98.9</v>
      </c>
      <c r="F56" s="15">
        <f t="shared" si="3"/>
        <v>1.6711726934775264</v>
      </c>
      <c r="G56" s="37">
        <v>106.5</v>
      </c>
      <c r="H56" s="15">
        <f t="shared" si="5"/>
        <v>1.7995944575870226</v>
      </c>
      <c r="J56" s="120">
        <f t="shared" si="0"/>
        <v>74.55</v>
      </c>
      <c r="K56" s="121">
        <f t="shared" si="1"/>
        <v>82.85199999999999</v>
      </c>
      <c r="L56" s="121"/>
    </row>
    <row r="57" spans="1:12" x14ac:dyDescent="0.3">
      <c r="A57" s="2" t="s">
        <v>2</v>
      </c>
      <c r="B57" s="22" t="s">
        <v>23</v>
      </c>
      <c r="C57" s="16">
        <v>86.76</v>
      </c>
      <c r="D57" s="16">
        <f t="shared" si="2"/>
        <v>92.833200000000005</v>
      </c>
      <c r="E57" s="17">
        <v>145</v>
      </c>
      <c r="F57" s="15">
        <f t="shared" si="3"/>
        <v>1.6712770862148454</v>
      </c>
      <c r="G57" s="37">
        <v>156.19999999999999</v>
      </c>
      <c r="H57" s="15">
        <f t="shared" si="5"/>
        <v>1.8003688335638541</v>
      </c>
      <c r="J57" s="120">
        <f t="shared" si="0"/>
        <v>109.33999999999999</v>
      </c>
      <c r="K57" s="121">
        <f t="shared" si="1"/>
        <v>121.464</v>
      </c>
      <c r="L57" s="121"/>
    </row>
    <row r="58" spans="1:12" x14ac:dyDescent="0.3">
      <c r="A58" s="2" t="s">
        <v>2</v>
      </c>
      <c r="B58" s="22" t="s">
        <v>69</v>
      </c>
      <c r="C58" s="16">
        <v>66.55</v>
      </c>
      <c r="D58" s="16">
        <f t="shared" si="2"/>
        <v>71.208500000000001</v>
      </c>
      <c r="E58" s="17">
        <v>111.2</v>
      </c>
      <c r="F58" s="15">
        <f t="shared" si="3"/>
        <v>1.670924117205109</v>
      </c>
      <c r="G58" s="37">
        <v>119.79</v>
      </c>
      <c r="H58" s="15">
        <f t="shared" si="5"/>
        <v>1.8000000000000003</v>
      </c>
      <c r="J58" s="120">
        <f t="shared" si="0"/>
        <v>83.852999999999994</v>
      </c>
      <c r="K58" s="121">
        <f t="shared" si="1"/>
        <v>93.169999999999987</v>
      </c>
      <c r="L58" s="121"/>
    </row>
    <row r="59" spans="1:12" x14ac:dyDescent="0.3">
      <c r="A59" s="2" t="s">
        <v>2</v>
      </c>
      <c r="B59" s="22" t="s">
        <v>25</v>
      </c>
      <c r="C59" s="16">
        <v>73.305700000000016</v>
      </c>
      <c r="D59" s="16">
        <f>C59*1.07</f>
        <v>78.437099000000018</v>
      </c>
      <c r="E59" s="17">
        <v>124.9</v>
      </c>
      <c r="F59" s="15">
        <f t="shared" si="3"/>
        <v>1.7038238499871086</v>
      </c>
      <c r="G59" s="37">
        <f t="shared" si="6"/>
        <v>132.4</v>
      </c>
      <c r="H59" s="15">
        <f t="shared" si="5"/>
        <v>1.8061351300103536</v>
      </c>
      <c r="J59" s="120">
        <f t="shared" si="0"/>
        <v>92.679999999999993</v>
      </c>
      <c r="K59" s="121">
        <f t="shared" si="1"/>
        <v>102.62798000000002</v>
      </c>
      <c r="L59" s="121"/>
    </row>
    <row r="60" spans="1:12" x14ac:dyDescent="0.3">
      <c r="A60" s="2" t="s">
        <v>2</v>
      </c>
      <c r="B60" s="22" t="s">
        <v>26</v>
      </c>
      <c r="C60" s="16">
        <v>73.305700000000016</v>
      </c>
      <c r="D60" s="16">
        <f t="shared" si="2"/>
        <v>78.437099000000018</v>
      </c>
      <c r="E60" s="17">
        <v>124.9</v>
      </c>
      <c r="F60" s="15">
        <f t="shared" si="3"/>
        <v>1.7038238499871086</v>
      </c>
      <c r="G60" s="37">
        <f t="shared" si="6"/>
        <v>132.4</v>
      </c>
      <c r="H60" s="15">
        <f t="shared" si="5"/>
        <v>1.8061351300103536</v>
      </c>
      <c r="J60" s="120">
        <f t="shared" si="0"/>
        <v>92.679999999999993</v>
      </c>
      <c r="K60" s="121">
        <f t="shared" si="1"/>
        <v>102.62798000000002</v>
      </c>
      <c r="L60" s="121"/>
    </row>
    <row r="61" spans="1:12" x14ac:dyDescent="0.3">
      <c r="A61" s="2" t="s">
        <v>2</v>
      </c>
      <c r="B61" s="22" t="s">
        <v>60</v>
      </c>
      <c r="C61" s="16">
        <v>76.61</v>
      </c>
      <c r="D61" s="16">
        <f t="shared" si="2"/>
        <v>81.972700000000003</v>
      </c>
      <c r="E61" s="17">
        <v>129.9</v>
      </c>
      <c r="F61" s="15">
        <f t="shared" si="3"/>
        <v>1.6956010964626029</v>
      </c>
      <c r="G61" s="37">
        <f t="shared" si="6"/>
        <v>137.69999999999999</v>
      </c>
      <c r="H61" s="15">
        <f t="shared" si="5"/>
        <v>1.7974154810077012</v>
      </c>
      <c r="J61" s="120">
        <f t="shared" si="0"/>
        <v>96.389999999999986</v>
      </c>
      <c r="K61" s="121">
        <f t="shared" si="1"/>
        <v>107.25399999999999</v>
      </c>
      <c r="L61" s="121"/>
    </row>
    <row r="62" spans="1:12" x14ac:dyDescent="0.3">
      <c r="A62" s="2" t="s">
        <v>2</v>
      </c>
      <c r="B62" s="22" t="s">
        <v>68</v>
      </c>
      <c r="C62" s="16">
        <v>103.51</v>
      </c>
      <c r="D62" s="16">
        <f t="shared" si="2"/>
        <v>110.75570000000002</v>
      </c>
      <c r="E62" s="17">
        <v>173.5</v>
      </c>
      <c r="F62" s="15">
        <f t="shared" si="3"/>
        <v>1.6761665539561394</v>
      </c>
      <c r="G62" s="37">
        <f t="shared" si="6"/>
        <v>184</v>
      </c>
      <c r="H62" s="15">
        <f t="shared" si="5"/>
        <v>1.7776060284030528</v>
      </c>
      <c r="J62" s="120">
        <f t="shared" si="0"/>
        <v>128.79999999999998</v>
      </c>
      <c r="K62" s="121">
        <f t="shared" si="1"/>
        <v>144.91399999999999</v>
      </c>
      <c r="L62" s="121"/>
    </row>
    <row r="63" spans="1:12" x14ac:dyDescent="0.3">
      <c r="A63" s="2" t="s">
        <v>2</v>
      </c>
      <c r="B63" s="22" t="s">
        <v>27</v>
      </c>
      <c r="C63" s="16">
        <v>62.573599999999999</v>
      </c>
      <c r="D63" s="16">
        <f t="shared" si="2"/>
        <v>66.953752000000009</v>
      </c>
      <c r="E63" s="17">
        <v>104.89500000000001</v>
      </c>
      <c r="F63" s="15">
        <f t="shared" si="3"/>
        <v>1.6763459350269125</v>
      </c>
      <c r="G63" s="37">
        <f t="shared" si="6"/>
        <v>111.19999999999999</v>
      </c>
      <c r="H63" s="15">
        <f t="shared" si="5"/>
        <v>1.7771072784688748</v>
      </c>
      <c r="J63" s="120">
        <f t="shared" si="0"/>
        <v>77.839999999999989</v>
      </c>
      <c r="K63" s="121">
        <f t="shared" si="1"/>
        <v>87.603039999999993</v>
      </c>
      <c r="L63" s="121"/>
    </row>
    <row r="64" spans="1:12" x14ac:dyDescent="0.3">
      <c r="A64" s="2" t="s">
        <v>2</v>
      </c>
      <c r="B64" s="22" t="s">
        <v>29</v>
      </c>
      <c r="C64" s="16">
        <v>89.526900000000012</v>
      </c>
      <c r="D64" s="16">
        <f t="shared" si="2"/>
        <v>95.793783000000019</v>
      </c>
      <c r="E64" s="17">
        <v>143.745</v>
      </c>
      <c r="F64" s="15">
        <f t="shared" si="3"/>
        <v>1.6056068064458837</v>
      </c>
      <c r="G64" s="37">
        <f t="shared" si="6"/>
        <v>152.4</v>
      </c>
      <c r="H64" s="15">
        <f t="shared" si="5"/>
        <v>1.7022816605958655</v>
      </c>
      <c r="J64" s="120">
        <f t="shared" si="0"/>
        <v>106.67999999999999</v>
      </c>
      <c r="K64" s="121">
        <f t="shared" si="1"/>
        <v>125.33766000000001</v>
      </c>
      <c r="L64" s="121"/>
    </row>
    <row r="65" spans="1:12" x14ac:dyDescent="0.3">
      <c r="A65" s="2" t="s">
        <v>2</v>
      </c>
      <c r="B65" s="22" t="s">
        <v>47</v>
      </c>
      <c r="C65" s="16">
        <v>82.85</v>
      </c>
      <c r="D65" s="16">
        <f t="shared" si="2"/>
        <v>88.649500000000003</v>
      </c>
      <c r="E65" s="17">
        <v>138.69</v>
      </c>
      <c r="F65" s="15">
        <f t="shared" si="3"/>
        <v>1.6739891369945685</v>
      </c>
      <c r="G65" s="37">
        <f t="shared" si="6"/>
        <v>147.1</v>
      </c>
      <c r="H65" s="15">
        <f t="shared" si="5"/>
        <v>1.775497887748944</v>
      </c>
      <c r="J65" s="120">
        <f t="shared" si="0"/>
        <v>102.96999999999998</v>
      </c>
      <c r="K65" s="121">
        <f t="shared" si="1"/>
        <v>115.98999999999998</v>
      </c>
      <c r="L65" s="121"/>
    </row>
    <row r="66" spans="1:12" x14ac:dyDescent="0.3">
      <c r="A66" s="2" t="s">
        <v>2</v>
      </c>
      <c r="B66" s="22" t="s">
        <v>116</v>
      </c>
      <c r="C66" s="16">
        <v>79.75</v>
      </c>
      <c r="D66" s="16">
        <f t="shared" si="2"/>
        <v>85.33250000000001</v>
      </c>
      <c r="E66" s="17">
        <v>133.5</v>
      </c>
      <c r="F66" s="15">
        <f t="shared" ref="F66" si="19">E66/C66</f>
        <v>1.6739811912225706</v>
      </c>
      <c r="G66" s="37">
        <f t="shared" ref="G66" si="20">ROUNDUP(IF(F66&lt;=1.5, E66*1.09, IF(F66&lt;=2, E66*1.06, IF(F66&lt;=3, E66*1.03, "teste"))),1)</f>
        <v>141.6</v>
      </c>
      <c r="H66" s="15">
        <f t="shared" ref="H66" si="21">G66/C66</f>
        <v>1.7755485893416927</v>
      </c>
      <c r="J66" s="120">
        <f t="shared" si="0"/>
        <v>99.11999999999999</v>
      </c>
      <c r="K66" s="121">
        <f t="shared" si="1"/>
        <v>111.64999999999999</v>
      </c>
      <c r="L66" s="121"/>
    </row>
    <row r="67" spans="1:12" x14ac:dyDescent="0.3">
      <c r="A67" s="2" t="s">
        <v>2</v>
      </c>
      <c r="B67" s="22" t="s">
        <v>50</v>
      </c>
      <c r="C67" s="16">
        <v>54.142000000000003</v>
      </c>
      <c r="D67" s="16">
        <f t="shared" si="2"/>
        <v>57.931940000000004</v>
      </c>
      <c r="E67" s="17">
        <v>94.39500000000001</v>
      </c>
      <c r="F67" s="15">
        <f t="shared" si="3"/>
        <v>1.7434708728898083</v>
      </c>
      <c r="G67" s="37">
        <f t="shared" si="6"/>
        <v>100.1</v>
      </c>
      <c r="H67" s="15">
        <f t="shared" si="5"/>
        <v>1.8488419341731002</v>
      </c>
      <c r="J67" s="120">
        <f t="shared" ref="J67:J72" si="22">G67*0.7</f>
        <v>70.069999999999993</v>
      </c>
      <c r="K67" s="121">
        <f t="shared" ref="K67:K72" si="23">C67*1.4</f>
        <v>75.7988</v>
      </c>
      <c r="L67" s="121"/>
    </row>
    <row r="68" spans="1:12" x14ac:dyDescent="0.3">
      <c r="A68" s="2" t="s">
        <v>2</v>
      </c>
      <c r="B68" s="22" t="s">
        <v>115</v>
      </c>
      <c r="C68" s="16">
        <v>96.96</v>
      </c>
      <c r="D68" s="16">
        <f t="shared" ref="D68" si="24">C68*1.07</f>
        <v>103.74719999999999</v>
      </c>
      <c r="E68" s="17">
        <v>155.9</v>
      </c>
      <c r="F68" s="15">
        <f t="shared" ref="F68" si="25">E68/C68</f>
        <v>1.6078795379537956</v>
      </c>
      <c r="G68" s="37">
        <f t="shared" ref="G68" si="26">ROUNDUP(IF(F68&lt;=1.5, E68*1.09, IF(F68&lt;=2, E68*1.06, IF(F68&lt;=3, E68*1.03, "teste"))),1)</f>
        <v>165.29999999999998</v>
      </c>
      <c r="H68" s="15">
        <f t="shared" ref="H68" si="27">G68/C68</f>
        <v>1.7048267326732673</v>
      </c>
      <c r="J68" s="120">
        <f t="shared" si="22"/>
        <v>115.70999999999998</v>
      </c>
      <c r="K68" s="121">
        <f t="shared" si="23"/>
        <v>135.74399999999997</v>
      </c>
      <c r="L68" s="121"/>
    </row>
    <row r="69" spans="1:12" x14ac:dyDescent="0.3">
      <c r="A69" s="2" t="s">
        <v>2</v>
      </c>
      <c r="B69" s="22" t="s">
        <v>59</v>
      </c>
      <c r="C69" s="16">
        <v>39.979999999999997</v>
      </c>
      <c r="D69" s="16">
        <f t="shared" ref="D69:D71" si="28">C69*1.07</f>
        <v>42.778599999999997</v>
      </c>
      <c r="E69" s="17">
        <v>66.900000000000006</v>
      </c>
      <c r="F69" s="15">
        <f t="shared" ref="F69:F71" si="29">E69/C69</f>
        <v>1.6733366683341673</v>
      </c>
      <c r="G69" s="37">
        <f t="shared" si="6"/>
        <v>71</v>
      </c>
      <c r="H69" s="15">
        <f t="shared" ref="H69:H71" si="30">G69/C69</f>
        <v>1.7758879439719861</v>
      </c>
      <c r="J69" s="120">
        <f t="shared" si="22"/>
        <v>49.699999999999996</v>
      </c>
      <c r="K69" s="121">
        <f t="shared" si="23"/>
        <v>55.971999999999994</v>
      </c>
      <c r="L69" s="121"/>
    </row>
    <row r="70" spans="1:12" x14ac:dyDescent="0.3">
      <c r="A70" s="2" t="s">
        <v>2</v>
      </c>
      <c r="B70" s="22" t="s">
        <v>62</v>
      </c>
      <c r="C70" s="16">
        <v>39.076400000000007</v>
      </c>
      <c r="D70" s="16">
        <f t="shared" si="28"/>
        <v>41.811748000000009</v>
      </c>
      <c r="E70" s="17">
        <v>67.105499999999992</v>
      </c>
      <c r="F70" s="15">
        <f t="shared" si="29"/>
        <v>1.7172897196261678</v>
      </c>
      <c r="G70" s="37">
        <f t="shared" si="6"/>
        <v>71.199999999999989</v>
      </c>
      <c r="H70" s="15">
        <f t="shared" si="30"/>
        <v>1.8220716340297463</v>
      </c>
      <c r="J70" s="120">
        <f t="shared" si="22"/>
        <v>49.839999999999989</v>
      </c>
      <c r="K70" s="121">
        <f t="shared" si="23"/>
        <v>54.706960000000009</v>
      </c>
      <c r="L70" s="121"/>
    </row>
    <row r="71" spans="1:12" x14ac:dyDescent="0.3">
      <c r="A71" s="2" t="s">
        <v>2</v>
      </c>
      <c r="B71" s="22" t="s">
        <v>55</v>
      </c>
      <c r="C71" s="16">
        <v>43.12</v>
      </c>
      <c r="D71" s="16">
        <f t="shared" si="28"/>
        <v>46.138399999999997</v>
      </c>
      <c r="E71" s="17">
        <v>72.19</v>
      </c>
      <c r="F71" s="15">
        <f t="shared" si="29"/>
        <v>1.674165120593692</v>
      </c>
      <c r="G71" s="37">
        <f t="shared" si="6"/>
        <v>76.599999999999994</v>
      </c>
      <c r="H71" s="15">
        <f t="shared" si="30"/>
        <v>1.7764378478664193</v>
      </c>
      <c r="J71" s="120">
        <f t="shared" si="22"/>
        <v>53.61999999999999</v>
      </c>
      <c r="K71" s="121">
        <f t="shared" si="23"/>
        <v>60.367999999999995</v>
      </c>
      <c r="L71" s="121"/>
    </row>
    <row r="72" spans="1:12" ht="15" thickBot="1" x14ac:dyDescent="0.35">
      <c r="A72" s="13" t="s">
        <v>103</v>
      </c>
      <c r="B72" s="23" t="s">
        <v>1</v>
      </c>
      <c r="C72" s="18">
        <v>26.49</v>
      </c>
      <c r="D72" s="18">
        <f>C72*1.07</f>
        <v>28.3443</v>
      </c>
      <c r="E72" s="19">
        <v>46.65</v>
      </c>
      <c r="F72" s="24">
        <f>E72/C72</f>
        <v>1.7610419026047566</v>
      </c>
      <c r="G72" s="51">
        <f t="shared" si="6"/>
        <v>49.5</v>
      </c>
      <c r="H72" s="24">
        <f>G72/C72</f>
        <v>1.868629671574179</v>
      </c>
      <c r="I72" s="52"/>
      <c r="J72" s="120">
        <f t="shared" si="22"/>
        <v>34.65</v>
      </c>
      <c r="K72" s="121">
        <f t="shared" si="23"/>
        <v>37.085999999999999</v>
      </c>
      <c r="L72" s="121"/>
    </row>
  </sheetData>
  <sortState xmlns:xlrd2="http://schemas.microsoft.com/office/spreadsheetml/2017/richdata2" ref="A2:F74">
    <sortCondition ref="A2:A74"/>
    <sortCondition ref="B2:B74"/>
  </sortState>
  <conditionalFormatting sqref="F2:F72 H2:H72">
    <cfRule type="colorScale" priority="3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A0CB3-4AF1-47CC-AB63-D7659EC62F10}">
  <dimension ref="A1:H23"/>
  <sheetViews>
    <sheetView workbookViewId="0">
      <selection activeCell="C6" sqref="C6"/>
    </sheetView>
  </sheetViews>
  <sheetFormatPr defaultRowHeight="14.4" x14ac:dyDescent="0.3"/>
  <cols>
    <col min="1" max="1" width="11.109375" bestFit="1" customWidth="1"/>
    <col min="2" max="2" width="45.109375" bestFit="1" customWidth="1"/>
    <col min="3" max="3" width="17.77734375" bestFit="1" customWidth="1"/>
    <col min="4" max="4" width="14.5546875" bestFit="1" customWidth="1"/>
    <col min="5" max="5" width="5.44140625" bestFit="1" customWidth="1"/>
    <col min="6" max="6" width="17.6640625" bestFit="1" customWidth="1"/>
    <col min="7" max="7" width="5.44140625" bestFit="1" customWidth="1"/>
    <col min="8" max="8" width="9" bestFit="1" customWidth="1"/>
  </cols>
  <sheetData>
    <row r="1" spans="1:8" ht="15" thickBot="1" x14ac:dyDescent="0.35">
      <c r="A1" s="3" t="s">
        <v>77</v>
      </c>
      <c r="B1" s="20" t="s">
        <v>73</v>
      </c>
      <c r="C1" s="20" t="s">
        <v>75</v>
      </c>
      <c r="D1" s="21" t="s">
        <v>5</v>
      </c>
      <c r="E1" s="14" t="s">
        <v>6</v>
      </c>
      <c r="F1" s="38" t="s">
        <v>82</v>
      </c>
      <c r="G1" s="14" t="s">
        <v>6</v>
      </c>
      <c r="H1" t="s">
        <v>119</v>
      </c>
    </row>
    <row r="2" spans="1:8" x14ac:dyDescent="0.3">
      <c r="A2" s="2" t="s">
        <v>79</v>
      </c>
      <c r="B2" s="22" t="s">
        <v>67</v>
      </c>
      <c r="C2" s="16">
        <v>86.32</v>
      </c>
      <c r="D2" s="17">
        <v>149.9</v>
      </c>
      <c r="E2" s="15">
        <v>1.7365616311399446</v>
      </c>
      <c r="F2" s="37">
        <v>158.9</v>
      </c>
      <c r="G2" s="15">
        <v>1.8408248378127898</v>
      </c>
      <c r="H2">
        <v>12</v>
      </c>
    </row>
    <row r="3" spans="1:8" x14ac:dyDescent="0.3">
      <c r="A3" s="2" t="s">
        <v>79</v>
      </c>
      <c r="B3" s="22" t="s">
        <v>61</v>
      </c>
      <c r="C3" s="16">
        <v>76.989999999999995</v>
      </c>
      <c r="D3" s="17">
        <v>119.9</v>
      </c>
      <c r="E3" s="15">
        <v>1.5573451097545137</v>
      </c>
      <c r="F3" s="37">
        <v>129.9</v>
      </c>
      <c r="G3" s="15">
        <v>1.6872321080659827</v>
      </c>
      <c r="H3">
        <v>12</v>
      </c>
    </row>
    <row r="4" spans="1:8" x14ac:dyDescent="0.3">
      <c r="A4" s="2" t="s">
        <v>79</v>
      </c>
      <c r="B4" s="22" t="s">
        <v>81</v>
      </c>
      <c r="C4" s="16">
        <v>84.9</v>
      </c>
      <c r="D4" s="17">
        <v>144.9</v>
      </c>
      <c r="E4" s="15">
        <v>1.7067137809187278</v>
      </c>
      <c r="F4" s="37">
        <v>153.6</v>
      </c>
      <c r="G4" s="15">
        <v>1.8091872791519432</v>
      </c>
      <c r="H4">
        <v>12</v>
      </c>
    </row>
    <row r="5" spans="1:8" x14ac:dyDescent="0.3">
      <c r="A5" s="2" t="s">
        <v>79</v>
      </c>
      <c r="B5" s="22" t="s">
        <v>80</v>
      </c>
      <c r="C5" s="16">
        <v>119.88</v>
      </c>
      <c r="D5" s="17">
        <v>179.9</v>
      </c>
      <c r="E5" s="15">
        <v>1.5006673340006675</v>
      </c>
      <c r="F5" s="37">
        <v>190.7</v>
      </c>
      <c r="G5" s="15">
        <v>1.5907574240907574</v>
      </c>
      <c r="H5">
        <v>12</v>
      </c>
    </row>
    <row r="6" spans="1:8" x14ac:dyDescent="0.3">
      <c r="A6" s="2" t="s">
        <v>79</v>
      </c>
      <c r="B6" s="22" t="s">
        <v>105</v>
      </c>
      <c r="C6" s="16">
        <v>79.900000000000006</v>
      </c>
      <c r="D6" s="17">
        <v>139.9</v>
      </c>
      <c r="E6" s="15">
        <v>1.750938673341677</v>
      </c>
      <c r="F6" s="37">
        <v>149.9</v>
      </c>
      <c r="G6" s="15">
        <v>1.8760951188986232</v>
      </c>
      <c r="H6">
        <v>12</v>
      </c>
    </row>
    <row r="7" spans="1:8" x14ac:dyDescent="0.3">
      <c r="A7" s="2" t="s">
        <v>2</v>
      </c>
      <c r="B7" s="22" t="s">
        <v>18</v>
      </c>
      <c r="C7" s="16">
        <v>53.81</v>
      </c>
      <c r="D7" s="17">
        <v>94.2</v>
      </c>
      <c r="E7" s="15">
        <v>1.750603976955956</v>
      </c>
      <c r="F7" s="37">
        <v>99.899999999999991</v>
      </c>
      <c r="G7" s="15">
        <v>1.8565322430774946</v>
      </c>
      <c r="H7">
        <v>12</v>
      </c>
    </row>
    <row r="8" spans="1:8" x14ac:dyDescent="0.3">
      <c r="A8" s="2" t="s">
        <v>2</v>
      </c>
      <c r="B8" s="22" t="s">
        <v>23</v>
      </c>
      <c r="C8" s="16">
        <v>78.0137</v>
      </c>
      <c r="D8" s="17">
        <v>135.345</v>
      </c>
      <c r="E8" s="15">
        <v>1.7348875902565832</v>
      </c>
      <c r="F8" s="37">
        <v>143.5</v>
      </c>
      <c r="G8" s="15">
        <v>1.8394205120382703</v>
      </c>
      <c r="H8">
        <v>12</v>
      </c>
    </row>
    <row r="9" spans="1:8" x14ac:dyDescent="0.3">
      <c r="A9" s="2" t="s">
        <v>2</v>
      </c>
      <c r="B9" s="22" t="s">
        <v>69</v>
      </c>
      <c r="C9" s="16">
        <v>61.781800000000004</v>
      </c>
      <c r="D9" s="17">
        <v>103.95</v>
      </c>
      <c r="E9" s="15">
        <v>1.682534338591624</v>
      </c>
      <c r="F9" s="37">
        <v>110.19999999999999</v>
      </c>
      <c r="G9" s="15">
        <v>1.7836968168619234</v>
      </c>
      <c r="H9">
        <v>12</v>
      </c>
    </row>
    <row r="10" spans="1:8" x14ac:dyDescent="0.3">
      <c r="A10" s="2" t="s">
        <v>2</v>
      </c>
      <c r="B10" s="22" t="s">
        <v>25</v>
      </c>
      <c r="C10" s="16">
        <v>73.305700000000016</v>
      </c>
      <c r="D10" s="17">
        <v>132.19500000000002</v>
      </c>
      <c r="E10" s="15">
        <v>1.8033386216897185</v>
      </c>
      <c r="F10" s="37">
        <v>140.19999999999999</v>
      </c>
      <c r="G10" s="15">
        <v>1.9125388612345282</v>
      </c>
      <c r="H10">
        <v>12</v>
      </c>
    </row>
    <row r="11" spans="1:8" x14ac:dyDescent="0.3">
      <c r="A11" s="2" t="s">
        <v>2</v>
      </c>
      <c r="B11" s="22" t="s">
        <v>26</v>
      </c>
      <c r="C11" s="16">
        <v>73.305700000000016</v>
      </c>
      <c r="D11" s="17">
        <v>132.19500000000002</v>
      </c>
      <c r="E11" s="15">
        <v>1.8033386216897185</v>
      </c>
      <c r="F11" s="37">
        <v>140.19999999999999</v>
      </c>
      <c r="G11" s="15">
        <v>1.9125388612345282</v>
      </c>
      <c r="H11">
        <v>12</v>
      </c>
    </row>
    <row r="12" spans="1:8" x14ac:dyDescent="0.3">
      <c r="A12" s="2" t="s">
        <v>2</v>
      </c>
      <c r="B12" s="22" t="s">
        <v>60</v>
      </c>
      <c r="C12" s="16">
        <v>74.814400000000006</v>
      </c>
      <c r="D12" s="17">
        <v>132.19500000000002</v>
      </c>
      <c r="E12" s="15">
        <v>1.7669726683633098</v>
      </c>
      <c r="F12" s="37">
        <v>140.19999999999999</v>
      </c>
      <c r="G12" s="15">
        <v>1.8739707863726767</v>
      </c>
      <c r="H12">
        <v>12</v>
      </c>
    </row>
    <row r="13" spans="1:8" x14ac:dyDescent="0.3">
      <c r="A13" s="2" t="s">
        <v>58</v>
      </c>
      <c r="B13" s="22" t="s">
        <v>10</v>
      </c>
      <c r="C13" s="16">
        <v>51.52</v>
      </c>
      <c r="D13" s="17">
        <v>95.9</v>
      </c>
      <c r="E13" s="15">
        <v>1.861413043478261</v>
      </c>
      <c r="F13" s="37">
        <v>101.69999999999999</v>
      </c>
      <c r="G13" s="15">
        <v>1.9739906832298133</v>
      </c>
      <c r="H13">
        <v>12</v>
      </c>
    </row>
    <row r="14" spans="1:8" x14ac:dyDescent="0.3">
      <c r="A14" s="2" t="s">
        <v>58</v>
      </c>
      <c r="B14" s="22" t="s">
        <v>104</v>
      </c>
      <c r="C14" s="16">
        <v>61.78</v>
      </c>
      <c r="D14" s="17">
        <v>108.5</v>
      </c>
      <c r="E14" s="15">
        <v>1.7562317902233733</v>
      </c>
      <c r="F14" s="37">
        <v>115.1</v>
      </c>
      <c r="G14" s="15">
        <v>1.8630624797669146</v>
      </c>
      <c r="H14">
        <v>12</v>
      </c>
    </row>
    <row r="15" spans="1:8" x14ac:dyDescent="0.3">
      <c r="A15" s="2" t="s">
        <v>57</v>
      </c>
      <c r="B15" s="22" t="s">
        <v>35</v>
      </c>
      <c r="C15" s="16">
        <v>49.74</v>
      </c>
      <c r="D15" s="17">
        <v>89.5</v>
      </c>
      <c r="E15" s="15">
        <v>1.7993566546039403</v>
      </c>
      <c r="F15" s="37">
        <v>94.899999999999991</v>
      </c>
      <c r="G15" s="15">
        <v>1.9079211901889825</v>
      </c>
      <c r="H15">
        <v>12</v>
      </c>
    </row>
    <row r="16" spans="1:8" x14ac:dyDescent="0.3">
      <c r="A16" s="2" t="s">
        <v>57</v>
      </c>
      <c r="B16" s="22" t="s">
        <v>74</v>
      </c>
      <c r="C16" s="16">
        <v>19.75</v>
      </c>
      <c r="D16" s="17">
        <v>34.9</v>
      </c>
      <c r="E16" s="15">
        <v>1.7670886075949366</v>
      </c>
      <c r="F16" s="37">
        <v>36.99</v>
      </c>
      <c r="G16" s="15">
        <v>1.8729113924050633</v>
      </c>
      <c r="H16">
        <v>12</v>
      </c>
    </row>
    <row r="20" spans="2:8" x14ac:dyDescent="0.3">
      <c r="B20" t="s">
        <v>67</v>
      </c>
      <c r="C20" t="s">
        <v>121</v>
      </c>
      <c r="D20" s="120">
        <f>INDEX($C$2:$C$16,MATCH(B20,$B$2:$B$16,0))</f>
        <v>86.32</v>
      </c>
      <c r="F20" s="271" t="s">
        <v>123</v>
      </c>
      <c r="G20" s="271"/>
      <c r="H20" s="120">
        <f>INDEX($F$2:$F$16,MATCH($B$20,$B$2:$B$16,0))</f>
        <v>158.9</v>
      </c>
    </row>
    <row r="21" spans="2:8" x14ac:dyDescent="0.3">
      <c r="F21" s="122" t="s">
        <v>124</v>
      </c>
      <c r="H21" t="s">
        <v>125</v>
      </c>
    </row>
    <row r="22" spans="2:8" x14ac:dyDescent="0.3">
      <c r="C22" t="s">
        <v>120</v>
      </c>
      <c r="D22" s="120">
        <f>D20*1.5</f>
        <v>129.47999999999999</v>
      </c>
      <c r="F22" s="123">
        <f>(D22-$H$20)/$H$20</f>
        <v>-0.18514789175582136</v>
      </c>
      <c r="H22" s="120">
        <f>H20-D22</f>
        <v>29.420000000000016</v>
      </c>
    </row>
    <row r="23" spans="2:8" x14ac:dyDescent="0.3">
      <c r="C23" t="s">
        <v>122</v>
      </c>
      <c r="D23" s="120">
        <f>D20*1.4</f>
        <v>120.84799999999998</v>
      </c>
      <c r="F23" s="123">
        <f>(D23-$H$20)/$H$20</f>
        <v>-0.23947136563876664</v>
      </c>
      <c r="H23" s="120">
        <f>H20-D23</f>
        <v>38.052000000000021</v>
      </c>
    </row>
  </sheetData>
  <mergeCells count="1">
    <mergeCell ref="F20:G20"/>
  </mergeCells>
  <conditionalFormatting sqref="E2:E6 G2:G6">
    <cfRule type="colorScale" priority="4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E7:E12 G7:G12">
    <cfRule type="colorScale" priority="3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E13:E14 G13:G14">
    <cfRule type="colorScale" priority="2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conditionalFormatting sqref="E15:E16 G15:G16">
    <cfRule type="colorScale" priority="1">
      <colorScale>
        <cfvo type="formula" val="1.5"/>
        <cfvo type="formula" val="1.8"/>
        <cfvo type="formula" val="2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20" xr:uid="{515836B4-618F-4179-9DA6-DB1D4991C644}">
      <formula1>$B$2:$B$16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Regras e Promoções</vt:lpstr>
      <vt:lpstr>Puris</vt:lpstr>
      <vt:lpstr>Demais Linhas</vt:lpstr>
      <vt:lpstr>Cysclear</vt:lpstr>
      <vt:lpstr>Tabela</vt:lpstr>
      <vt:lpstr>Simulação</vt:lpstr>
      <vt:lpstr>Puris!Print_Area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Maykol</dc:creator>
  <cp:lastModifiedBy>Ronaldo - Oser Group</cp:lastModifiedBy>
  <dcterms:created xsi:type="dcterms:W3CDTF">2019-08-07T15:14:19Z</dcterms:created>
  <dcterms:modified xsi:type="dcterms:W3CDTF">2024-07-30T17:13:13Z</dcterms:modified>
</cp:coreProperties>
</file>